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0370" windowHeight="6420" tabRatio="199" activeTab="1"/>
  </bookViews>
  <sheets>
    <sheet name="план закупки" sheetId="1" r:id="rId1"/>
    <sheet name="пояснения к изменениям" sheetId="2" r:id="rId2"/>
    <sheet name="Лист1" sheetId="3" r:id="rId3"/>
  </sheets>
  <definedNames>
    <definedName name="_xlnm.Print_Area">'план закупки'!$A$1:$O$460</definedName>
    <definedName name="_xlnm.Print_Area_1">'план закупки'!$A$1:$O$460</definedName>
    <definedName name="_xlnm.Print_Titles">'план закупки'!$1:$1</definedName>
    <definedName name="_xlnm.Print_Titles_1">'план закупки'!$1:$1</definedName>
    <definedName name="Excel_BuiltIn_Print_Area_1">'план закупки'!$A$1:$O$460</definedName>
    <definedName name="Excel_BuiltIn_Print_Titles_1">'план закупки'!$1:$1</definedName>
    <definedName name="_xlnm.Print_Titles" localSheetId="0">'план закупки'!$18:$18</definedName>
    <definedName name="_xlnm.Print_Area" localSheetId="0">'план закупки'!$A$1:$O$120</definedName>
  </definedNames>
  <calcPr fullCalcOnLoad="1"/>
</workbook>
</file>

<file path=xl/sharedStrings.xml><?xml version="1.0" encoding="utf-8"?>
<sst xmlns="http://schemas.openxmlformats.org/spreadsheetml/2006/main" count="1073" uniqueCount="257">
  <si>
    <t>Наименования заказчика</t>
  </si>
  <si>
    <t>Адрес места нахождения заказчика</t>
  </si>
  <si>
    <t>Телефон заказчика</t>
  </si>
  <si>
    <t>Электронная почта заказчика</t>
  </si>
  <si>
    <t>ИНН</t>
  </si>
  <si>
    <t>КПП</t>
  </si>
  <si>
    <t xml:space="preserve">ОКАТО 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</si>
  <si>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</si>
  <si>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</si>
  <si>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</si>
  <si>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</si>
  <si>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</si>
  <si>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</si>
  <si>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</si>
  <si>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Минемально необходимые требовании предявляемымек закупаемым товаром (работам,услугам)</t>
  </si>
  <si>
    <t>Еденица измерения</t>
  </si>
  <si>
    <t>Сведения о количестве (обьеме)</t>
  </si>
  <si>
    <t>Регион поставки товаров,(выполнение работ,оказания услуг</t>
  </si>
  <si>
    <t>График осуществления процедур закупки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</si>
  <si>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</si>
  <si>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</si>
  <si>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</si>
  <si>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 (месяц,год)</t>
  </si>
  <si>
    <t>да/нет</t>
  </si>
  <si>
    <t>Код по ОКЕИ</t>
  </si>
  <si>
    <t>Соответствие  законодательству РФ; техническому заданию; техническим условиям.</t>
  </si>
  <si>
    <t>чел.ч.</t>
  </si>
  <si>
    <t>80, 73, 56, 89, 36, 75, 53</t>
  </si>
  <si>
    <t>Республика Башкортостан, Ульяновская область, Пензенская область, Республика Мордовия, Самарская область, Челябинская область, Оренбургская область</t>
  </si>
  <si>
    <t>Апрель - Июнь 2015</t>
  </si>
  <si>
    <t>Апрель - Июнь 2016</t>
  </si>
  <si>
    <t>Конкурс по предв. отбору</t>
  </si>
  <si>
    <t>нет</t>
  </si>
  <si>
    <t>K</t>
  </si>
  <si>
    <t>K,74</t>
  </si>
  <si>
    <t>539</t>
  </si>
  <si>
    <t>L</t>
  </si>
  <si>
    <t>L, 75</t>
  </si>
  <si>
    <t>Оказание услуг охранно-пожарной деятельности</t>
  </si>
  <si>
    <t>642</t>
  </si>
  <si>
    <t>ед.</t>
  </si>
  <si>
    <t>D, DN</t>
  </si>
  <si>
    <t>D, 36</t>
  </si>
  <si>
    <t xml:space="preserve">Поставка мебели, кресел и стульев </t>
  </si>
  <si>
    <t>шт.</t>
  </si>
  <si>
    <t>D, DE</t>
  </si>
  <si>
    <t>D, 22</t>
  </si>
  <si>
    <t xml:space="preserve">Поставка бланков нестрогой отчетности </t>
  </si>
  <si>
    <t>Поставка бланков строгой отчетности</t>
  </si>
  <si>
    <t>D, DG</t>
  </si>
  <si>
    <t>D, 24</t>
  </si>
  <si>
    <t xml:space="preserve">Оказание услуг по переосвидетельствованию огнетушителей </t>
  </si>
  <si>
    <t>Поставка медицинских аптечек</t>
  </si>
  <si>
    <t>D, DL</t>
  </si>
  <si>
    <t>D, 26</t>
  </si>
  <si>
    <t>Поставка ламп настольных</t>
  </si>
  <si>
    <t>D, DK</t>
  </si>
  <si>
    <t>D, 29</t>
  </si>
  <si>
    <t>Поставка сплит систем</t>
  </si>
  <si>
    <t>D, DB</t>
  </si>
  <si>
    <t>D, 18</t>
  </si>
  <si>
    <t>Поставка средств индивидуальной защиты для нужд ОАО "Башкортостанская ППК" в 2015 г.</t>
  </si>
  <si>
    <t>Поставка плакатов на стенды по охране труда</t>
  </si>
  <si>
    <t>D, 30</t>
  </si>
  <si>
    <t>Поставка компьютерной техники и комплектующих</t>
  </si>
  <si>
    <t>G</t>
  </si>
  <si>
    <t>G, 52</t>
  </si>
  <si>
    <t>Поставка канцелярских товаров, в том числе бумаги</t>
  </si>
  <si>
    <t>Поставка плакатов расписаний  и служебных расписаний</t>
  </si>
  <si>
    <t>Оказание услуг по изготовлению полиграфической продукции (правила проезда)</t>
  </si>
  <si>
    <t>Поставка препроводительных ведомостей</t>
  </si>
  <si>
    <t>упак</t>
  </si>
  <si>
    <t>Поставка пломб в 2015 году</t>
  </si>
  <si>
    <t>кг</t>
  </si>
  <si>
    <t>D, 17</t>
  </si>
  <si>
    <t xml:space="preserve">Поставка шпагата </t>
  </si>
  <si>
    <t>Поставка веников и ершиков в 2015 году</t>
  </si>
  <si>
    <t>Поставка моющих и чистящих средств, освежителей воздуха</t>
  </si>
  <si>
    <t>упак., шт.</t>
  </si>
  <si>
    <t>Поставка картриджей Аквафор</t>
  </si>
  <si>
    <t>D, 31</t>
  </si>
  <si>
    <t>Поставка ламп дневного света и ламп 60 Вт</t>
  </si>
  <si>
    <t>D, DH</t>
  </si>
  <si>
    <t>D, 25</t>
  </si>
  <si>
    <t>Поставка мешков для мусора 60 литров (20 шт. в упак.)</t>
  </si>
  <si>
    <t xml:space="preserve">Поставка неткан. полотна шир. 110 см. </t>
  </si>
  <si>
    <t>пог.м</t>
  </si>
  <si>
    <t>Поставка хозяйственных резиновых перчаток</t>
  </si>
  <si>
    <t>пар</t>
  </si>
  <si>
    <t>D, 21</t>
  </si>
  <si>
    <t>Поставка салфеток для влажной и сухой уборки 4 шт/уп</t>
  </si>
  <si>
    <t xml:space="preserve">Поставка совка для муссора </t>
  </si>
  <si>
    <t>Поставка туалетной бумаги 56 м/рулон</t>
  </si>
  <si>
    <t>рул</t>
  </si>
  <si>
    <t>Поставка диспансера для туалетной бумаги</t>
  </si>
  <si>
    <t>Поставка диспансера для мыла</t>
  </si>
  <si>
    <t>D, 28</t>
  </si>
  <si>
    <t>Поставка инструментов и электрического оборудования</t>
  </si>
  <si>
    <t>796, 778</t>
  </si>
  <si>
    <t>шт., упак.</t>
  </si>
  <si>
    <t>D, DJ</t>
  </si>
  <si>
    <t>Поставка штыковых лопат и совковых лопат</t>
  </si>
  <si>
    <t>Поставка граблей</t>
  </si>
  <si>
    <t>Поставка шеток</t>
  </si>
  <si>
    <t>Поставка перчаток хоз. трикотажных</t>
  </si>
  <si>
    <t>Поставка буклетов в 2015 году</t>
  </si>
  <si>
    <t>D,DB</t>
  </si>
  <si>
    <t>Поставка форменного обмундирования  для нужд ОАО "Башкортостанская ППК" в 2015 г.</t>
  </si>
  <si>
    <t>K, 72</t>
  </si>
  <si>
    <t>796</t>
  </si>
  <si>
    <t>80, 73, 56, 89,53</t>
  </si>
  <si>
    <t xml:space="preserve">Оказание услуг по техническому обслуживанию терминалов самообслуживания </t>
  </si>
  <si>
    <t>K, 74</t>
  </si>
  <si>
    <t>Оказание услуг публикации в СМИ, связи с общественностью</t>
  </si>
  <si>
    <t>G, 50</t>
  </si>
  <si>
    <t>Оказание услуг по техническому обслуживанию автомобилей</t>
  </si>
  <si>
    <t>D</t>
  </si>
  <si>
    <t>D,29</t>
  </si>
  <si>
    <t>Оказание услуг по техническому обслуживанию биосмарт</t>
  </si>
  <si>
    <t>Оказание услуг по техническому обслуживанию турникетов</t>
  </si>
  <si>
    <t>Оказание услуг по техническому обслуживанию  оргтехники, компьютеров, ксероксов</t>
  </si>
  <si>
    <t>Оказание услуг по техническому обслуживанию  базы данных сервера  АСУ ППК</t>
  </si>
  <si>
    <t>J</t>
  </si>
  <si>
    <t>J, 66</t>
  </si>
  <si>
    <t>Оказание услуг по обязательному страхованию автогражданской ответственности</t>
  </si>
  <si>
    <t>Обязательное страхование гражданской ответственности перевозчика за причинение вреда жизни, здоровью, имуществу пассажиров</t>
  </si>
  <si>
    <t>Оказание услуг по уборке электропоездов (вагонов)</t>
  </si>
  <si>
    <t>80, 36, 53, 56, 89</t>
  </si>
  <si>
    <t>M</t>
  </si>
  <si>
    <t>M, 80</t>
  </si>
  <si>
    <t>Оказание услуг по обучению и проверке знаний по охране труда (обучение по электробезопасности)</t>
  </si>
  <si>
    <t>792</t>
  </si>
  <si>
    <t>чел.</t>
  </si>
  <si>
    <t>Оказание услуг по обучению и проверке знаний по охране труда (обучение по пожарной безопасности)</t>
  </si>
  <si>
    <t>Оказание услуг по обучению и проверке знаний по охране труда</t>
  </si>
  <si>
    <t>Оказание услуг по обучению и проверке знаний по охране труда (обучение по "Правилам технической эксплуатации железных дорог РФ")</t>
  </si>
  <si>
    <t>Оказание услуг по аттестации рабочих мест</t>
  </si>
  <si>
    <t>O</t>
  </si>
  <si>
    <t>O, 93</t>
  </si>
  <si>
    <t>Оказание  услуг по химчистке (СИЗ)</t>
  </si>
  <si>
    <t>Оказание услуг нотариуса</t>
  </si>
  <si>
    <t>Оказание услуг аудиторов</t>
  </si>
  <si>
    <t>Оказание услуг по подготовке кадров, кроме обучения, связанного с охраной труда. Обучение билетных кассиров (поездных)</t>
  </si>
  <si>
    <t>Оказание услуг по подготовке кадров, кроме обучения, связанного с охраной труда. Повышение квалификации руководителей, в том числе генерального директора</t>
  </si>
  <si>
    <t>Оказание услуг по подготовке кадров, кроме обучения, связанного с охраной труда. Повышение квалификации специалистов</t>
  </si>
  <si>
    <t>Оказание услуг по подготовке кадров, кроме обучения, связанного с охраной труда. Повышение квалификации билетных кассиров</t>
  </si>
  <si>
    <t>Оказание прочих информационных и консультационных услуг, в т.ч. "Консультант+", "Гарант", ''1С"</t>
  </si>
  <si>
    <t xml:space="preserve">Оказание услуг (ОАО РЖД) по комплексному информационному обслуживанию </t>
  </si>
  <si>
    <t>N</t>
  </si>
  <si>
    <t>N, 85</t>
  </si>
  <si>
    <t>Оказание услуг по отправке корреспонденции (почтовые расходы)</t>
  </si>
  <si>
    <t>Июль - Сентябрь 2015</t>
  </si>
  <si>
    <t>Июль - Сентябрь 2016</t>
  </si>
  <si>
    <t>Республика Башкортостан</t>
  </si>
  <si>
    <t>Октябрь - Декабрь 2015</t>
  </si>
  <si>
    <t>Январь - Март 2015</t>
  </si>
  <si>
    <t>да</t>
  </si>
  <si>
    <t>Республика Башкортостан, Ульяновская область, Пензенская область, Республика Мордовия, Оренбургская область</t>
  </si>
  <si>
    <t>Республика Башкортостан, Самарская область,  Оренбургская область, Пензенская область, Республика Мордовия</t>
  </si>
  <si>
    <t>ОАО «Башкортостанская пригородная пассажирская компания»</t>
  </si>
  <si>
    <t>450006, РБ, г. Уфа, б-р Ибрагимова, д. 37</t>
  </si>
  <si>
    <t>info@bppc.ru</t>
  </si>
  <si>
    <t>Оказание услуг по подготовке кадров, кроме обучения, связанного с охраной труда. Обучение проводников</t>
  </si>
  <si>
    <t>Оказание услуг по осмотру и медицинскому освидетельствованию работников железнодорожного транспорта (ст. Уфа)</t>
  </si>
  <si>
    <t>Оказание услуг по осмотру и медицинскому освидетельствованию работников железнодорожного транспорта (ст. Стерлитамак)</t>
  </si>
  <si>
    <t>Оказание услуг по осмотру и медицинскому освидетельствованию работников железнодорожного транспорта (ст. Абдулино)</t>
  </si>
  <si>
    <t>Оказание услуг по осмотру и медицинскому освидетельствованию работников железнодорожного транспорта (ст. Рузаевка)</t>
  </si>
  <si>
    <t>Оказание услуг по осмотру и медицинскому освидетельствованию работников железнодорожного транспорта (ст. Пенза)</t>
  </si>
  <si>
    <t>Оказание услуг по осмотру и медицинскому освидетельствованию работников железнодорожного транспорта (ст. Ульяновск)</t>
  </si>
  <si>
    <t>Республика Мордовия</t>
  </si>
  <si>
    <t>Оренбургская область</t>
  </si>
  <si>
    <t>Ульяновская область</t>
  </si>
  <si>
    <t>Пензенская область</t>
  </si>
  <si>
    <t>План закупки товаров (работ, услуг) на 2015 год</t>
  </si>
  <si>
    <t>На право заключения договора оказания услуг по сопровождению пригородных поездов, охране объектов и имущества ОАО «Башкортостанская ППК» в 2015 - 2016 г.г.</t>
  </si>
  <si>
    <t>еп</t>
  </si>
  <si>
    <t>май-июнь 2015</t>
  </si>
  <si>
    <t>0278168302</t>
  </si>
  <si>
    <t>027801001</t>
  </si>
  <si>
    <t>D, 32</t>
  </si>
  <si>
    <t xml:space="preserve">Поставка поставка мини-АТС и комплектующих </t>
  </si>
  <si>
    <r>
      <t xml:space="preserve">Сведения о начальной (максимальной) цене договора (цене лота), </t>
    </r>
    <r>
      <rPr>
        <sz val="9"/>
        <rFont val="Times New Roman"/>
        <family val="1"/>
      </rPr>
      <t>в руб.с НДС</t>
    </r>
  </si>
  <si>
    <t xml:space="preserve">июнь 2015 </t>
  </si>
  <si>
    <t>G,52</t>
  </si>
  <si>
    <t>Подписка на периодическое печатное издание "Уважаемые пассажиры"</t>
  </si>
  <si>
    <t>в соответствии с ТУ</t>
  </si>
  <si>
    <t>89,80,73</t>
  </si>
  <si>
    <t>г. Уфа, Ульяновская область, Республика Мордовия</t>
  </si>
  <si>
    <t>декабрь 2015</t>
  </si>
  <si>
    <t>F</t>
  </si>
  <si>
    <t>в соответствии с ТЗ</t>
  </si>
  <si>
    <t>г. Уфа</t>
  </si>
  <si>
    <t>D,17</t>
  </si>
  <si>
    <t>Поставка жалюзи, штор, карнизов</t>
  </si>
  <si>
    <t>в соответствиии с ТЗ</t>
  </si>
  <si>
    <t>081</t>
  </si>
  <si>
    <t>кв.м.</t>
  </si>
  <si>
    <t xml:space="preserve"> Июнь 2015</t>
  </si>
  <si>
    <t>июль-сентябрь 2015</t>
  </si>
  <si>
    <t>июль-сентябрь 2016</t>
  </si>
  <si>
    <t>F,45</t>
  </si>
  <si>
    <t>Услуги ОАО "РЖД" п предоставлению койко-места в доме отдыха локомотивных бригад на ст. Красый узел</t>
  </si>
  <si>
    <t>койкоместо</t>
  </si>
  <si>
    <t xml:space="preserve">декабрь 2015 </t>
  </si>
  <si>
    <t>июль сентябрь 2016</t>
  </si>
  <si>
    <t>запрос котировок</t>
  </si>
  <si>
    <t xml:space="preserve">Генеральный директор </t>
  </si>
  <si>
    <t>К</t>
  </si>
  <si>
    <t>К, 74</t>
  </si>
  <si>
    <t>К 74</t>
  </si>
  <si>
    <t>июнь 2015</t>
  </si>
  <si>
    <t>Услуги по обслуживанию проводниками пассажиров</t>
  </si>
  <si>
    <t>июль 2015</t>
  </si>
  <si>
    <t>Поляев И.Г.</t>
  </si>
  <si>
    <t>Найм жилого помещения</t>
  </si>
  <si>
    <t>в соответствии с договором</t>
  </si>
  <si>
    <t>июнь 2016</t>
  </si>
  <si>
    <t>в соотвтествии с тз</t>
  </si>
  <si>
    <t>консалтинговые услуги</t>
  </si>
  <si>
    <t>К,70</t>
  </si>
  <si>
    <t xml:space="preserve">март  2015 </t>
  </si>
  <si>
    <t>ок</t>
  </si>
  <si>
    <t>услуги связи</t>
  </si>
  <si>
    <t>качество услуг</t>
  </si>
  <si>
    <t>август 2015</t>
  </si>
  <si>
    <t xml:space="preserve">услуги казначейского контроля </t>
  </si>
  <si>
    <t>+7 (347) 246-06-93, 246-06-15</t>
  </si>
  <si>
    <t>г. Екатеринбург</t>
  </si>
  <si>
    <t>май 2015</t>
  </si>
  <si>
    <t>август 2016</t>
  </si>
  <si>
    <t>в соответствии с тз</t>
  </si>
  <si>
    <t>комплекс услуг по сопровождению  АСУ ППК</t>
  </si>
  <si>
    <t>К, 72</t>
  </si>
  <si>
    <t>I</t>
  </si>
  <si>
    <t>I, 64</t>
  </si>
  <si>
    <t>в соответствиии с договором</t>
  </si>
  <si>
    <t>Оказание услуг по ремонту контрольно кассовой техники</t>
  </si>
  <si>
    <t>тыс.вагон/час.</t>
  </si>
  <si>
    <t>Оказание услуг по обслуживанию проводниками пассажиров и пассажирских вагонов локомотивной тяги в 2015-2016 гг.</t>
  </si>
  <si>
    <t>сентябрь 2015</t>
  </si>
  <si>
    <t>поставка и монтаж двери, стелажей, люка</t>
  </si>
  <si>
    <t>в соответствии с ту</t>
  </si>
  <si>
    <t>шт</t>
  </si>
  <si>
    <t>поставка оборудования (переговорных устройств "пассажир-кассир")</t>
  </si>
  <si>
    <t>в соответсвии с ту</t>
  </si>
  <si>
    <t>поставка термленты (бланки нестрогой отчетности)</t>
  </si>
  <si>
    <t>открытый аукцион</t>
  </si>
  <si>
    <t>сентябрь-ноябрь 2016</t>
  </si>
  <si>
    <t>Внесены изменения по позициям плана закупки:</t>
  </si>
  <si>
    <t>73,56,89</t>
  </si>
  <si>
    <t>Ульяновская обл, Пензинская обл, Республика Мордовия</t>
  </si>
  <si>
    <t>Оказание услуг по техническому обслуживанию и ремонту программно-аппаратного комплекса</t>
  </si>
  <si>
    <t>декабрь 2016</t>
  </si>
  <si>
    <t>Оказание услуги по уборке офисных помещений</t>
  </si>
  <si>
    <t>18.09.2015</t>
  </si>
  <si>
    <t>Пояснения к изменениям в план закупки от 18.09.2015 г.</t>
  </si>
  <si>
    <t>поз. 83 - изменение  суммы, срока оказания услуги.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</si>
</sst>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_(* #,##0.00_);_(* \(#,##0.00\);_(* &quot;-&quot;??_);_(@_)"/>
    <numFmt numFmtId="180" formatCode="#,##0.00;[Red]#,##0.00"/>
    <numFmt numFmtId="181" formatCode="0.00;[Red]0.00"/>
    <numFmt numFmtId="182" formatCode="0.0;[Red]0.0"/>
    <numFmt numFmtId="183" formatCode="[$-FC19]d\ mmmm\ yyyy\ &quot;г.&quot;"/>
    <numFmt numFmtId="184" formatCode="0;[Red]0"/>
    <numFmt numFmtId="185" formatCode="0.000"/>
    <numFmt numFmtId="186" formatCode="0.0"/>
    <numFmt numFmtId="187" formatCode="#\ ###\ ##0.00"/>
    <numFmt numFmtId="188" formatCode="[$-419]mmmm\ yyyy;@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9"/>
      <color indexed="8"/>
      <name val="Times New Roman"/>
      <family val="1"/>
    </font>
    <font>
      <sz val="10"/>
      <name val="Arial Cyr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 CYR"/>
      <family val="0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12"/>
      <name val="Calibri"/>
      <family val="2"/>
    </font>
    <font>
      <b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1" fillId="16" borderId="1">
      <alignment vertical="top"/>
      <protection/>
    </xf>
    <xf numFmtId="0" fontId="25" fillId="17" borderId="2" applyNumberFormat="0" applyProtection="0">
      <alignment horizontal="center" vertical="center" wrapText="1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3" fillId="7" borderId="3" applyNumberFormat="0" applyAlignment="0" applyProtection="0"/>
    <xf numFmtId="0" fontId="4" fillId="22" borderId="2" applyNumberFormat="0" applyAlignment="0" applyProtection="0"/>
    <xf numFmtId="0" fontId="5" fillId="22" borderId="3" applyNumberFormat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3" borderId="8" applyNumberFormat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5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9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9" fillId="0" borderId="1" xfId="74" applyFont="1" applyFill="1" applyBorder="1" applyAlignment="1">
      <alignment horizontal="center" vertical="center" wrapText="1"/>
      <protection/>
    </xf>
    <xf numFmtId="17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188" fontId="27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188" fontId="29" fillId="0" borderId="1" xfId="0" applyNumberFormat="1" applyFont="1" applyFill="1" applyBorder="1" applyAlignment="1">
      <alignment horizontal="center" vertical="center" wrapText="1"/>
    </xf>
    <xf numFmtId="187" fontId="30" fillId="0" borderId="1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/>
    </xf>
    <xf numFmtId="0" fontId="27" fillId="0" borderId="1" xfId="0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188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26" borderId="0" xfId="0" applyFont="1" applyFill="1" applyAlignment="1">
      <alignment/>
    </xf>
    <xf numFmtId="0" fontId="43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4" fontId="43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4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27" fillId="27" borderId="1" xfId="0" applyFont="1" applyFill="1" applyBorder="1" applyAlignment="1">
      <alignment horizontal="center" vertical="center"/>
    </xf>
    <xf numFmtId="0" fontId="29" fillId="27" borderId="1" xfId="0" applyFont="1" applyFill="1" applyBorder="1" applyAlignment="1">
      <alignment horizontal="center" vertical="center" wrapText="1"/>
    </xf>
    <xf numFmtId="0" fontId="27" fillId="27" borderId="1" xfId="0" applyFont="1" applyFill="1" applyBorder="1" applyAlignment="1">
      <alignment horizontal="center" vertical="center" wrapText="1"/>
    </xf>
    <xf numFmtId="4" fontId="29" fillId="27" borderId="1" xfId="0" applyNumberFormat="1" applyFont="1" applyFill="1" applyBorder="1" applyAlignment="1">
      <alignment horizontal="center" vertical="center"/>
    </xf>
    <xf numFmtId="49" fontId="27" fillId="27" borderId="1" xfId="0" applyNumberFormat="1" applyFont="1" applyFill="1" applyBorder="1" applyAlignment="1">
      <alignment horizontal="center" vertical="center" wrapText="1"/>
    </xf>
    <xf numFmtId="0" fontId="27" fillId="27" borderId="1" xfId="0" applyNumberFormat="1" applyFont="1" applyFill="1" applyBorder="1" applyAlignment="1">
      <alignment horizontal="center" vertical="center" wrapText="1"/>
    </xf>
    <xf numFmtId="0" fontId="0" fillId="27" borderId="0" xfId="0" applyFill="1" applyAlignment="1">
      <alignment/>
    </xf>
    <xf numFmtId="0" fontId="27" fillId="27" borderId="1" xfId="0" applyFont="1" applyFill="1" applyBorder="1" applyAlignment="1">
      <alignment horizontal="center" vertical="center"/>
    </xf>
    <xf numFmtId="0" fontId="29" fillId="27" borderId="1" xfId="0" applyFont="1" applyFill="1" applyBorder="1" applyAlignment="1">
      <alignment horizontal="center" vertical="center"/>
    </xf>
    <xf numFmtId="188" fontId="29" fillId="27" borderId="1" xfId="0" applyNumberFormat="1" applyFont="1" applyFill="1" applyBorder="1" applyAlignment="1">
      <alignment horizontal="center" vertical="center" wrapText="1"/>
    </xf>
    <xf numFmtId="0" fontId="29" fillId="27" borderId="1" xfId="0" applyNumberFormat="1" applyFont="1" applyFill="1" applyBorder="1" applyAlignment="1">
      <alignment horizontal="center" vertical="center" wrapText="1"/>
    </xf>
    <xf numFmtId="49" fontId="29" fillId="27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2" fillId="27" borderId="0" xfId="0" applyFont="1" applyFill="1" applyAlignment="1">
      <alignment/>
    </xf>
    <xf numFmtId="4" fontId="29" fillId="28" borderId="1" xfId="0" applyNumberFormat="1" applyFont="1" applyFill="1" applyBorder="1" applyAlignment="1">
      <alignment horizontal="center" vertical="center"/>
    </xf>
    <xf numFmtId="49" fontId="27" fillId="27" borderId="1" xfId="0" applyNumberFormat="1" applyFont="1" applyFill="1" applyBorder="1" applyAlignment="1">
      <alignment horizontal="center" vertical="center"/>
    </xf>
    <xf numFmtId="49" fontId="27" fillId="28" borderId="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textRotation="90" wrapText="1"/>
    </xf>
    <xf numFmtId="0" fontId="27" fillId="0" borderId="1" xfId="0" applyFont="1" applyFill="1" applyBorder="1" applyAlignment="1">
      <alignment horizontal="center" vertical="center" textRotation="90"/>
    </xf>
    <xf numFmtId="0" fontId="2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0" fontId="27" fillId="0" borderId="1" xfId="0" applyNumberFormat="1" applyFont="1" applyFill="1" applyBorder="1" applyAlignment="1">
      <alignment horizontal="center" vertical="center" textRotation="90"/>
    </xf>
    <xf numFmtId="0" fontId="36" fillId="0" borderId="1" xfId="50" applyFont="1" applyFill="1" applyBorder="1" applyAlignment="1" applyProtection="1">
      <alignment horizontal="center" vertical="center" wrapText="1"/>
      <protection/>
    </xf>
    <xf numFmtId="0" fontId="3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textRotation="89" wrapText="1"/>
    </xf>
    <xf numFmtId="49" fontId="35" fillId="0" borderId="1" xfId="0" applyNumberFormat="1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textRotation="89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77">
    <cellStyle name="Normal" xfId="0"/>
    <cellStyle name="%" xfId="15"/>
    <cellStyle name="0,0&#13;&#10;NA&#13;&#10;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Excel Built-in Normal 1" xfId="36"/>
    <cellStyle name="Excel Built-in Normal_Sheet1" xfId="37"/>
    <cellStyle name="Normal_IO_23_rev2" xfId="38"/>
    <cellStyle name="rep_row3" xfId="39"/>
    <cellStyle name="xx_center_bordered_bold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Гиперссылка 2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2" xfId="63"/>
    <cellStyle name="Обычный 2 2" xfId="64"/>
    <cellStyle name="Обычный 2 3" xfId="65"/>
    <cellStyle name="Обычный 2 4" xfId="66"/>
    <cellStyle name="Обычный 22" xfId="67"/>
    <cellStyle name="Обычный 24" xfId="68"/>
    <cellStyle name="Обычный 3" xfId="69"/>
    <cellStyle name="Обычный 4" xfId="70"/>
    <cellStyle name="Обычный 4 2" xfId="71"/>
    <cellStyle name="Обычный 5" xfId="72"/>
    <cellStyle name="Обычный 6" xfId="73"/>
    <cellStyle name="Обычный_Лист1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10 2 2" xfId="84"/>
    <cellStyle name="Финансовый 10 3" xfId="85"/>
    <cellStyle name="Финансовый 12 2" xfId="86"/>
    <cellStyle name="Финансовый 12 3" xfId="87"/>
    <cellStyle name="Финансовый 2" xfId="88"/>
    <cellStyle name="Финансовый 3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ppc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18"/>
  <sheetViews>
    <sheetView view="pageBreakPreview" zoomScale="71" zoomScaleNormal="80" zoomScaleSheetLayoutView="71" workbookViewId="0" topLeftCell="A1">
      <pane ySplit="18" topLeftCell="A82" activePane="bottomLeft" state="frozen"/>
      <selection pane="topLeft" activeCell="A1" sqref="A1"/>
      <selection pane="bottomLeft" activeCell="I130" sqref="I130"/>
    </sheetView>
  </sheetViews>
  <sheetFormatPr defaultColWidth="9.140625" defaultRowHeight="15"/>
  <cols>
    <col min="1" max="1" width="4.57421875" style="6" customWidth="1"/>
    <col min="2" max="2" width="4.8515625" style="18" customWidth="1"/>
    <col min="3" max="3" width="4.7109375" style="6" customWidth="1"/>
    <col min="4" max="4" width="18.28125" style="6" customWidth="1"/>
    <col min="5" max="5" width="15.57421875" style="6" customWidth="1"/>
    <col min="6" max="6" width="6.8515625" style="6" customWidth="1"/>
    <col min="7" max="7" width="5.8515625" style="6" customWidth="1"/>
    <col min="8" max="8" width="7.00390625" style="6" customWidth="1"/>
    <col min="9" max="9" width="8.28125" style="6" customWidth="1"/>
    <col min="10" max="10" width="12.28125" style="6" customWidth="1"/>
    <col min="11" max="11" width="12.7109375" style="6" customWidth="1"/>
    <col min="12" max="12" width="9.00390625" style="6" customWidth="1"/>
    <col min="13" max="13" width="8.57421875" style="6" customWidth="1"/>
    <col min="14" max="14" width="10.8515625" style="6" customWidth="1"/>
    <col min="15" max="15" width="6.00390625" style="6" customWidth="1"/>
    <col min="16" max="16384" width="9.140625" style="1" customWidth="1"/>
  </cols>
  <sheetData>
    <row r="1" spans="1:15" ht="27.75" customHeight="1">
      <c r="A1" s="57" t="s">
        <v>173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  <c r="N1" s="2"/>
      <c r="O1" s="2"/>
    </row>
    <row r="2" spans="1:15" ht="37.5" customHeight="1">
      <c r="A2" s="58" t="s">
        <v>0</v>
      </c>
      <c r="B2" s="58"/>
      <c r="C2" s="58"/>
      <c r="D2" s="58"/>
      <c r="E2" s="58"/>
      <c r="F2" s="62" t="s">
        <v>159</v>
      </c>
      <c r="G2" s="62"/>
      <c r="H2" s="62"/>
      <c r="I2" s="62"/>
      <c r="J2" s="63"/>
      <c r="K2" s="63"/>
      <c r="L2" s="63"/>
      <c r="M2" s="5"/>
      <c r="N2" s="5"/>
      <c r="O2" s="5"/>
    </row>
    <row r="3" spans="1:15" ht="17.25" customHeight="1">
      <c r="A3" s="58" t="s">
        <v>1</v>
      </c>
      <c r="B3" s="58"/>
      <c r="C3" s="58"/>
      <c r="D3" s="58"/>
      <c r="E3" s="58"/>
      <c r="F3" s="64" t="s">
        <v>160</v>
      </c>
      <c r="G3" s="64"/>
      <c r="H3" s="64"/>
      <c r="I3" s="64"/>
      <c r="J3" s="65"/>
      <c r="K3" s="65"/>
      <c r="L3" s="65"/>
      <c r="M3" s="5"/>
      <c r="N3" s="5"/>
      <c r="O3" s="5"/>
    </row>
    <row r="4" spans="1:15" ht="17.25" customHeight="1">
      <c r="A4" s="58" t="s">
        <v>2</v>
      </c>
      <c r="B4" s="58"/>
      <c r="C4" s="58"/>
      <c r="D4" s="58"/>
      <c r="E4" s="58"/>
      <c r="F4" s="66" t="s">
        <v>226</v>
      </c>
      <c r="G4" s="66"/>
      <c r="H4" s="66"/>
      <c r="I4" s="66"/>
      <c r="J4" s="72"/>
      <c r="K4" s="72"/>
      <c r="L4" s="72"/>
      <c r="M4" s="5"/>
      <c r="N4" s="5"/>
      <c r="O4" s="5"/>
    </row>
    <row r="5" spans="1:15" ht="17.25" customHeight="1">
      <c r="A5" s="58" t="s">
        <v>3</v>
      </c>
      <c r="B5" s="58"/>
      <c r="C5" s="58"/>
      <c r="D5" s="58"/>
      <c r="E5" s="58"/>
      <c r="F5" s="69" t="s">
        <v>161</v>
      </c>
      <c r="G5" s="70"/>
      <c r="H5" s="70"/>
      <c r="I5" s="70"/>
      <c r="J5" s="64"/>
      <c r="K5" s="64"/>
      <c r="L5" s="64"/>
      <c r="M5" s="5"/>
      <c r="O5" s="5"/>
    </row>
    <row r="6" spans="1:15" ht="17.25" customHeight="1">
      <c r="A6" s="58" t="s">
        <v>4</v>
      </c>
      <c r="B6" s="58"/>
      <c r="C6" s="58"/>
      <c r="D6" s="58"/>
      <c r="E6" s="58"/>
      <c r="F6" s="66" t="s">
        <v>177</v>
      </c>
      <c r="G6" s="66"/>
      <c r="H6" s="66"/>
      <c r="I6" s="66"/>
      <c r="J6" s="66"/>
      <c r="K6" s="66"/>
      <c r="L6" s="66"/>
      <c r="M6" s="5"/>
      <c r="O6" s="5"/>
    </row>
    <row r="7" spans="1:15" ht="17.25" customHeight="1">
      <c r="A7" s="58" t="s">
        <v>5</v>
      </c>
      <c r="B7" s="58"/>
      <c r="C7" s="58"/>
      <c r="D7" s="58"/>
      <c r="E7" s="58"/>
      <c r="F7" s="66" t="s">
        <v>178</v>
      </c>
      <c r="G7" s="66"/>
      <c r="H7" s="66"/>
      <c r="I7" s="66"/>
      <c r="J7" s="66"/>
      <c r="K7" s="66"/>
      <c r="L7" s="66"/>
      <c r="M7" s="5"/>
      <c r="N7" s="5"/>
      <c r="O7" s="5"/>
    </row>
    <row r="8" spans="1:15" ht="17.25" customHeight="1">
      <c r="A8" s="58" t="s">
        <v>6</v>
      </c>
      <c r="B8" s="58"/>
      <c r="C8" s="58"/>
      <c r="D8" s="58"/>
      <c r="E8" s="58"/>
      <c r="F8" s="64">
        <v>80401390000</v>
      </c>
      <c r="G8" s="64"/>
      <c r="H8" s="64"/>
      <c r="I8" s="64"/>
      <c r="J8" s="64"/>
      <c r="K8" s="64"/>
      <c r="L8" s="64"/>
      <c r="M8" s="5"/>
      <c r="N8" s="5"/>
      <c r="O8" s="5"/>
    </row>
    <row r="9" spans="1:15" ht="7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20.25" customHeight="1">
      <c r="A10" s="60" t="s">
        <v>7</v>
      </c>
      <c r="B10" s="68" t="s">
        <v>8</v>
      </c>
      <c r="C10" s="60" t="s">
        <v>9</v>
      </c>
      <c r="D10" s="61" t="s">
        <v>10</v>
      </c>
      <c r="E10" s="61"/>
      <c r="F10" s="61"/>
      <c r="G10" s="61"/>
      <c r="H10" s="61"/>
      <c r="I10" s="61"/>
      <c r="J10" s="61"/>
      <c r="K10" s="61"/>
      <c r="L10" s="61"/>
      <c r="M10" s="61"/>
      <c r="N10" s="59" t="s">
        <v>11</v>
      </c>
      <c r="O10" s="71" t="s">
        <v>12</v>
      </c>
    </row>
    <row r="11" spans="1:15" ht="2.25" customHeight="1" hidden="1">
      <c r="A11" s="60"/>
      <c r="B11" s="68"/>
      <c r="C11" s="60"/>
      <c r="D11" s="60" t="s">
        <v>13</v>
      </c>
      <c r="E11" s="59" t="s">
        <v>14</v>
      </c>
      <c r="F11" s="59" t="s">
        <v>15</v>
      </c>
      <c r="G11" s="59"/>
      <c r="H11" s="59" t="s">
        <v>16</v>
      </c>
      <c r="I11" s="59" t="s">
        <v>17</v>
      </c>
      <c r="J11" s="59"/>
      <c r="K11" s="67" t="s">
        <v>181</v>
      </c>
      <c r="L11" s="59" t="s">
        <v>18</v>
      </c>
      <c r="M11" s="59"/>
      <c r="N11" s="59"/>
      <c r="O11" s="71"/>
    </row>
    <row r="12" spans="1:15" ht="1.5" customHeight="1" hidden="1">
      <c r="A12" s="60"/>
      <c r="B12" s="68"/>
      <c r="C12" s="60"/>
      <c r="D12" s="60"/>
      <c r="E12" s="60"/>
      <c r="F12" s="59"/>
      <c r="G12" s="59"/>
      <c r="H12" s="59"/>
      <c r="I12" s="59"/>
      <c r="J12" s="59"/>
      <c r="K12" s="59"/>
      <c r="L12" s="59"/>
      <c r="M12" s="59"/>
      <c r="N12" s="59"/>
      <c r="O12" s="71"/>
    </row>
    <row r="13" spans="1:15" ht="50.25" customHeight="1">
      <c r="A13" s="60"/>
      <c r="B13" s="68"/>
      <c r="C13" s="60"/>
      <c r="D13" s="60"/>
      <c r="E13" s="60"/>
      <c r="F13" s="59"/>
      <c r="G13" s="59"/>
      <c r="H13" s="59"/>
      <c r="I13" s="59"/>
      <c r="J13" s="59"/>
      <c r="K13" s="59"/>
      <c r="L13" s="59"/>
      <c r="M13" s="59"/>
      <c r="N13" s="59"/>
      <c r="O13" s="71"/>
    </row>
    <row r="14" spans="1:15" ht="6" customHeight="1" hidden="1">
      <c r="A14" s="60"/>
      <c r="B14" s="68"/>
      <c r="C14" s="60"/>
      <c r="D14" s="60"/>
      <c r="E14" s="60"/>
      <c r="F14" s="60" t="s">
        <v>24</v>
      </c>
      <c r="G14" s="60" t="s">
        <v>19</v>
      </c>
      <c r="H14" s="59"/>
      <c r="I14" s="60" t="s">
        <v>20</v>
      </c>
      <c r="J14" s="60" t="s">
        <v>19</v>
      </c>
      <c r="K14" s="59"/>
      <c r="L14" s="59" t="s">
        <v>21</v>
      </c>
      <c r="M14" s="59" t="s">
        <v>22</v>
      </c>
      <c r="N14" s="59"/>
      <c r="O14" s="74" t="s">
        <v>23</v>
      </c>
    </row>
    <row r="15" spans="1:15" ht="15" customHeight="1" hidden="1">
      <c r="A15" s="60"/>
      <c r="B15" s="68"/>
      <c r="C15" s="60"/>
      <c r="D15" s="60"/>
      <c r="E15" s="60"/>
      <c r="F15" s="60"/>
      <c r="G15" s="60"/>
      <c r="H15" s="60"/>
      <c r="I15" s="60"/>
      <c r="J15" s="60"/>
      <c r="K15" s="59"/>
      <c r="L15" s="60"/>
      <c r="M15" s="60"/>
      <c r="N15" s="60"/>
      <c r="O15" s="74"/>
    </row>
    <row r="16" spans="1:15" ht="39" customHeight="1" hidden="1">
      <c r="A16" s="60"/>
      <c r="B16" s="68"/>
      <c r="C16" s="60"/>
      <c r="D16" s="60"/>
      <c r="E16" s="60"/>
      <c r="F16" s="60"/>
      <c r="G16" s="60"/>
      <c r="H16" s="60"/>
      <c r="I16" s="60"/>
      <c r="J16" s="60"/>
      <c r="K16" s="59"/>
      <c r="L16" s="60"/>
      <c r="M16" s="60"/>
      <c r="N16" s="60"/>
      <c r="O16" s="74"/>
    </row>
    <row r="17" spans="1:15" ht="113.25" customHeight="1">
      <c r="A17" s="60"/>
      <c r="B17" s="68"/>
      <c r="C17" s="60"/>
      <c r="D17" s="60"/>
      <c r="E17" s="60"/>
      <c r="F17" s="60"/>
      <c r="G17" s="60"/>
      <c r="H17" s="60"/>
      <c r="I17" s="60"/>
      <c r="J17" s="60"/>
      <c r="K17" s="59"/>
      <c r="L17" s="60"/>
      <c r="M17" s="60"/>
      <c r="N17" s="60"/>
      <c r="O17" s="74"/>
    </row>
    <row r="18" spans="1:15" ht="15">
      <c r="A18" s="20">
        <v>1</v>
      </c>
      <c r="B18" s="20">
        <v>2</v>
      </c>
      <c r="C18" s="20">
        <v>3</v>
      </c>
      <c r="D18" s="20">
        <v>4</v>
      </c>
      <c r="E18" s="20">
        <v>5</v>
      </c>
      <c r="F18" s="20">
        <v>6</v>
      </c>
      <c r="G18" s="20">
        <v>7</v>
      </c>
      <c r="H18" s="20">
        <v>8</v>
      </c>
      <c r="I18" s="20">
        <v>9</v>
      </c>
      <c r="J18" s="20">
        <v>10</v>
      </c>
      <c r="K18" s="20">
        <v>11</v>
      </c>
      <c r="L18" s="20">
        <v>12</v>
      </c>
      <c r="M18" s="20">
        <v>13</v>
      </c>
      <c r="N18" s="20">
        <v>14</v>
      </c>
      <c r="O18" s="20">
        <v>15</v>
      </c>
    </row>
    <row r="19" spans="1:15" ht="173.25" customHeight="1">
      <c r="A19" s="3">
        <v>1</v>
      </c>
      <c r="B19" s="3" t="s">
        <v>33</v>
      </c>
      <c r="C19" s="4" t="s">
        <v>34</v>
      </c>
      <c r="D19" s="7" t="s">
        <v>174</v>
      </c>
      <c r="E19" s="4" t="s">
        <v>25</v>
      </c>
      <c r="F19" s="8" t="s">
        <v>35</v>
      </c>
      <c r="G19" s="4" t="s">
        <v>26</v>
      </c>
      <c r="H19" s="3">
        <v>316000</v>
      </c>
      <c r="I19" s="4" t="s">
        <v>27</v>
      </c>
      <c r="J19" s="4" t="s">
        <v>28</v>
      </c>
      <c r="K19" s="29">
        <f>76410000*1.18</f>
        <v>90163800</v>
      </c>
      <c r="L19" s="7" t="s">
        <v>29</v>
      </c>
      <c r="M19" s="7" t="s">
        <v>30</v>
      </c>
      <c r="N19" s="9" t="s">
        <v>31</v>
      </c>
      <c r="O19" s="9" t="s">
        <v>32</v>
      </c>
    </row>
    <row r="20" spans="1:15" ht="175.5" customHeight="1">
      <c r="A20" s="3">
        <v>2</v>
      </c>
      <c r="B20" s="3" t="s">
        <v>36</v>
      </c>
      <c r="C20" s="4" t="s">
        <v>37</v>
      </c>
      <c r="D20" s="7" t="s">
        <v>38</v>
      </c>
      <c r="E20" s="4" t="s">
        <v>25</v>
      </c>
      <c r="F20" s="8" t="s">
        <v>39</v>
      </c>
      <c r="G20" s="4" t="s">
        <v>40</v>
      </c>
      <c r="H20" s="3">
        <v>7</v>
      </c>
      <c r="I20" s="4" t="s">
        <v>27</v>
      </c>
      <c r="J20" s="4" t="s">
        <v>28</v>
      </c>
      <c r="K20" s="10">
        <f>692290*1.18</f>
        <v>816902.2</v>
      </c>
      <c r="L20" s="7" t="s">
        <v>151</v>
      </c>
      <c r="M20" s="7" t="s">
        <v>152</v>
      </c>
      <c r="N20" s="19" t="s">
        <v>175</v>
      </c>
      <c r="O20" s="9" t="s">
        <v>32</v>
      </c>
    </row>
    <row r="21" spans="1:15" ht="76.5" customHeight="1">
      <c r="A21" s="3">
        <v>3</v>
      </c>
      <c r="B21" s="3" t="s">
        <v>41</v>
      </c>
      <c r="C21" s="4" t="s">
        <v>42</v>
      </c>
      <c r="D21" s="11" t="s">
        <v>43</v>
      </c>
      <c r="E21" s="4" t="s">
        <v>25</v>
      </c>
      <c r="F21" s="3">
        <v>796</v>
      </c>
      <c r="G21" s="4" t="s">
        <v>44</v>
      </c>
      <c r="H21" s="3">
        <v>69</v>
      </c>
      <c r="I21" s="3">
        <v>80</v>
      </c>
      <c r="J21" s="4" t="s">
        <v>153</v>
      </c>
      <c r="K21" s="10">
        <f>169228.68*1.18</f>
        <v>199689.8424</v>
      </c>
      <c r="L21" s="7" t="s">
        <v>151</v>
      </c>
      <c r="M21" s="12" t="s">
        <v>154</v>
      </c>
      <c r="N21" s="19" t="s">
        <v>175</v>
      </c>
      <c r="O21" s="9" t="s">
        <v>32</v>
      </c>
    </row>
    <row r="22" spans="1:15" ht="76.5" customHeight="1">
      <c r="A22" s="3">
        <v>4</v>
      </c>
      <c r="B22" s="3" t="s">
        <v>45</v>
      </c>
      <c r="C22" s="4" t="s">
        <v>46</v>
      </c>
      <c r="D22" s="7" t="s">
        <v>47</v>
      </c>
      <c r="E22" s="4" t="s">
        <v>25</v>
      </c>
      <c r="F22" s="3">
        <v>642</v>
      </c>
      <c r="G22" s="4" t="s">
        <v>44</v>
      </c>
      <c r="H22" s="3">
        <v>4190</v>
      </c>
      <c r="I22" s="3">
        <v>80</v>
      </c>
      <c r="J22" s="4" t="s">
        <v>153</v>
      </c>
      <c r="K22" s="10">
        <f>45700*1.18</f>
        <v>53926</v>
      </c>
      <c r="L22" s="7" t="s">
        <v>151</v>
      </c>
      <c r="M22" s="12" t="s">
        <v>154</v>
      </c>
      <c r="N22" s="19" t="s">
        <v>175</v>
      </c>
      <c r="O22" s="9" t="s">
        <v>32</v>
      </c>
    </row>
    <row r="23" spans="1:15" ht="76.5" customHeight="1">
      <c r="A23" s="3">
        <v>5</v>
      </c>
      <c r="B23" s="3" t="s">
        <v>45</v>
      </c>
      <c r="C23" s="4" t="s">
        <v>46</v>
      </c>
      <c r="D23" s="7" t="s">
        <v>48</v>
      </c>
      <c r="E23" s="4" t="s">
        <v>25</v>
      </c>
      <c r="F23" s="3">
        <v>642</v>
      </c>
      <c r="G23" s="4" t="s">
        <v>44</v>
      </c>
      <c r="H23" s="3">
        <v>402500</v>
      </c>
      <c r="I23" s="3">
        <v>80</v>
      </c>
      <c r="J23" s="4" t="s">
        <v>153</v>
      </c>
      <c r="K23" s="10">
        <v>3417161</v>
      </c>
      <c r="L23" s="7" t="s">
        <v>151</v>
      </c>
      <c r="M23" s="12" t="s">
        <v>154</v>
      </c>
      <c r="N23" s="19" t="s">
        <v>175</v>
      </c>
      <c r="O23" s="9" t="s">
        <v>32</v>
      </c>
    </row>
    <row r="24" spans="1:15" ht="79.5" customHeight="1">
      <c r="A24" s="3">
        <v>6</v>
      </c>
      <c r="B24" s="3" t="s">
        <v>49</v>
      </c>
      <c r="C24" s="3" t="s">
        <v>50</v>
      </c>
      <c r="D24" s="7" t="s">
        <v>51</v>
      </c>
      <c r="E24" s="4" t="s">
        <v>25</v>
      </c>
      <c r="F24" s="3">
        <v>796</v>
      </c>
      <c r="G24" s="4" t="s">
        <v>44</v>
      </c>
      <c r="H24" s="3">
        <v>80</v>
      </c>
      <c r="I24" s="3">
        <v>80</v>
      </c>
      <c r="J24" s="4" t="s">
        <v>153</v>
      </c>
      <c r="K24" s="13">
        <v>59000</v>
      </c>
      <c r="L24" s="14" t="s">
        <v>29</v>
      </c>
      <c r="M24" s="14" t="s">
        <v>154</v>
      </c>
      <c r="N24" s="19" t="s">
        <v>175</v>
      </c>
      <c r="O24" s="9" t="s">
        <v>32</v>
      </c>
    </row>
    <row r="25" spans="1:15" ht="79.5" customHeight="1">
      <c r="A25" s="3">
        <v>7</v>
      </c>
      <c r="B25" s="3" t="s">
        <v>49</v>
      </c>
      <c r="C25" s="3" t="s">
        <v>50</v>
      </c>
      <c r="D25" s="11" t="s">
        <v>52</v>
      </c>
      <c r="E25" s="4" t="s">
        <v>25</v>
      </c>
      <c r="F25" s="3">
        <v>796</v>
      </c>
      <c r="G25" s="4" t="s">
        <v>44</v>
      </c>
      <c r="H25" s="3">
        <v>40</v>
      </c>
      <c r="I25" s="3">
        <v>80</v>
      </c>
      <c r="J25" s="4" t="s">
        <v>153</v>
      </c>
      <c r="K25" s="13">
        <v>31972</v>
      </c>
      <c r="L25" s="12" t="s">
        <v>154</v>
      </c>
      <c r="M25" s="12" t="s">
        <v>154</v>
      </c>
      <c r="N25" s="19" t="s">
        <v>175</v>
      </c>
      <c r="O25" s="9" t="s">
        <v>32</v>
      </c>
    </row>
    <row r="26" spans="1:15" ht="79.5" customHeight="1">
      <c r="A26" s="3">
        <v>8</v>
      </c>
      <c r="B26" s="3" t="s">
        <v>53</v>
      </c>
      <c r="C26" s="3" t="s">
        <v>54</v>
      </c>
      <c r="D26" s="11" t="s">
        <v>55</v>
      </c>
      <c r="E26" s="4" t="s">
        <v>25</v>
      </c>
      <c r="F26" s="3">
        <v>796</v>
      </c>
      <c r="G26" s="4" t="s">
        <v>44</v>
      </c>
      <c r="H26" s="3">
        <v>10</v>
      </c>
      <c r="I26" s="3">
        <v>80</v>
      </c>
      <c r="J26" s="4" t="s">
        <v>153</v>
      </c>
      <c r="K26" s="13">
        <f>5000*1.18</f>
        <v>5900</v>
      </c>
      <c r="L26" s="7" t="s">
        <v>151</v>
      </c>
      <c r="M26" s="12" t="s">
        <v>154</v>
      </c>
      <c r="N26" s="19" t="s">
        <v>175</v>
      </c>
      <c r="O26" s="9" t="s">
        <v>32</v>
      </c>
    </row>
    <row r="27" spans="1:15" ht="78" customHeight="1">
      <c r="A27" s="3">
        <v>9</v>
      </c>
      <c r="B27" s="3" t="s">
        <v>56</v>
      </c>
      <c r="C27" s="3" t="s">
        <v>57</v>
      </c>
      <c r="D27" s="11" t="s">
        <v>58</v>
      </c>
      <c r="E27" s="4" t="s">
        <v>25</v>
      </c>
      <c r="F27" s="3">
        <v>796</v>
      </c>
      <c r="G27" s="4" t="s">
        <v>44</v>
      </c>
      <c r="H27" s="3">
        <v>10</v>
      </c>
      <c r="I27" s="3">
        <v>80</v>
      </c>
      <c r="J27" s="4" t="s">
        <v>153</v>
      </c>
      <c r="K27" s="13">
        <f>200000*1.18</f>
        <v>236000</v>
      </c>
      <c r="L27" s="14" t="s">
        <v>29</v>
      </c>
      <c r="M27" s="7" t="s">
        <v>151</v>
      </c>
      <c r="N27" s="19" t="s">
        <v>175</v>
      </c>
      <c r="O27" s="9" t="s">
        <v>32</v>
      </c>
    </row>
    <row r="28" spans="1:15" ht="78" customHeight="1">
      <c r="A28" s="3">
        <v>10</v>
      </c>
      <c r="B28" s="3" t="s">
        <v>59</v>
      </c>
      <c r="C28" s="4" t="s">
        <v>60</v>
      </c>
      <c r="D28" s="11" t="s">
        <v>61</v>
      </c>
      <c r="E28" s="4" t="s">
        <v>25</v>
      </c>
      <c r="F28" s="3">
        <v>796</v>
      </c>
      <c r="G28" s="4" t="s">
        <v>44</v>
      </c>
      <c r="H28" s="3">
        <v>300</v>
      </c>
      <c r="I28" s="3">
        <v>80</v>
      </c>
      <c r="J28" s="4" t="s">
        <v>153</v>
      </c>
      <c r="K28" s="13">
        <v>370071</v>
      </c>
      <c r="L28" s="14" t="s">
        <v>29</v>
      </c>
      <c r="M28" s="7" t="s">
        <v>151</v>
      </c>
      <c r="N28" s="19" t="s">
        <v>175</v>
      </c>
      <c r="O28" s="9" t="s">
        <v>32</v>
      </c>
    </row>
    <row r="29" spans="1:15" ht="78" customHeight="1">
      <c r="A29" s="3">
        <v>11</v>
      </c>
      <c r="B29" s="4" t="s">
        <v>45</v>
      </c>
      <c r="C29" s="4" t="s">
        <v>46</v>
      </c>
      <c r="D29" s="11" t="s">
        <v>62</v>
      </c>
      <c r="E29" s="4" t="s">
        <v>25</v>
      </c>
      <c r="F29" s="3">
        <v>796</v>
      </c>
      <c r="G29" s="4" t="s">
        <v>44</v>
      </c>
      <c r="H29" s="4">
        <v>35</v>
      </c>
      <c r="I29" s="3">
        <v>80</v>
      </c>
      <c r="J29" s="4" t="s">
        <v>153</v>
      </c>
      <c r="K29" s="13">
        <f>35000*1.18</f>
        <v>41300</v>
      </c>
      <c r="L29" s="7" t="s">
        <v>151</v>
      </c>
      <c r="M29" s="12" t="s">
        <v>154</v>
      </c>
      <c r="N29" s="19" t="s">
        <v>175</v>
      </c>
      <c r="O29" s="9" t="s">
        <v>32</v>
      </c>
    </row>
    <row r="30" spans="1:15" ht="78" customHeight="1">
      <c r="A30" s="3">
        <v>12</v>
      </c>
      <c r="B30" s="4" t="s">
        <v>53</v>
      </c>
      <c r="C30" s="4" t="s">
        <v>63</v>
      </c>
      <c r="D30" s="11" t="s">
        <v>64</v>
      </c>
      <c r="E30" s="4" t="s">
        <v>25</v>
      </c>
      <c r="F30" s="3">
        <v>796</v>
      </c>
      <c r="G30" s="4" t="s">
        <v>44</v>
      </c>
      <c r="H30" s="3">
        <v>80</v>
      </c>
      <c r="I30" s="3">
        <v>80</v>
      </c>
      <c r="J30" s="4" t="s">
        <v>153</v>
      </c>
      <c r="K30" s="13">
        <v>316392</v>
      </c>
      <c r="L30" s="7" t="s">
        <v>151</v>
      </c>
      <c r="M30" s="12" t="s">
        <v>154</v>
      </c>
      <c r="N30" s="19" t="s">
        <v>175</v>
      </c>
      <c r="O30" s="9" t="s">
        <v>32</v>
      </c>
    </row>
    <row r="31" spans="1:15" ht="77.25" customHeight="1">
      <c r="A31" s="3">
        <v>13</v>
      </c>
      <c r="B31" s="3" t="s">
        <v>65</v>
      </c>
      <c r="C31" s="3" t="s">
        <v>66</v>
      </c>
      <c r="D31" s="7" t="s">
        <v>67</v>
      </c>
      <c r="E31" s="4" t="s">
        <v>25</v>
      </c>
      <c r="F31" s="3">
        <v>796</v>
      </c>
      <c r="G31" s="4" t="s">
        <v>44</v>
      </c>
      <c r="H31" s="3">
        <v>1504</v>
      </c>
      <c r="I31" s="3">
        <v>80</v>
      </c>
      <c r="J31" s="4" t="s">
        <v>153</v>
      </c>
      <c r="K31" s="13">
        <v>132297</v>
      </c>
      <c r="L31" s="14" t="s">
        <v>29</v>
      </c>
      <c r="M31" s="12" t="s">
        <v>154</v>
      </c>
      <c r="N31" s="19" t="s">
        <v>175</v>
      </c>
      <c r="O31" s="9" t="s">
        <v>32</v>
      </c>
    </row>
    <row r="32" spans="1:15" ht="77.25" customHeight="1">
      <c r="A32" s="3">
        <v>14</v>
      </c>
      <c r="B32" s="4" t="s">
        <v>45</v>
      </c>
      <c r="C32" s="4" t="s">
        <v>46</v>
      </c>
      <c r="D32" s="7" t="s">
        <v>68</v>
      </c>
      <c r="E32" s="4" t="s">
        <v>25</v>
      </c>
      <c r="F32" s="3">
        <v>796</v>
      </c>
      <c r="G32" s="4" t="s">
        <v>44</v>
      </c>
      <c r="H32" s="3">
        <v>200</v>
      </c>
      <c r="I32" s="3">
        <v>80</v>
      </c>
      <c r="J32" s="4" t="s">
        <v>153</v>
      </c>
      <c r="K32" s="13">
        <v>60491</v>
      </c>
      <c r="L32" s="14" t="s">
        <v>29</v>
      </c>
      <c r="M32" s="14" t="s">
        <v>151</v>
      </c>
      <c r="N32" s="19" t="s">
        <v>175</v>
      </c>
      <c r="O32" s="9" t="s">
        <v>32</v>
      </c>
    </row>
    <row r="33" spans="1:15" ht="77.25" customHeight="1">
      <c r="A33" s="3">
        <v>15</v>
      </c>
      <c r="B33" s="4" t="s">
        <v>45</v>
      </c>
      <c r="C33" s="4" t="s">
        <v>46</v>
      </c>
      <c r="D33" s="7" t="s">
        <v>69</v>
      </c>
      <c r="E33" s="4" t="s">
        <v>25</v>
      </c>
      <c r="F33" s="3">
        <v>796</v>
      </c>
      <c r="G33" s="4" t="s">
        <v>44</v>
      </c>
      <c r="H33" s="3">
        <v>115</v>
      </c>
      <c r="I33" s="3">
        <v>80</v>
      </c>
      <c r="J33" s="4" t="s">
        <v>153</v>
      </c>
      <c r="K33" s="13">
        <v>31204</v>
      </c>
      <c r="L33" s="14" t="s">
        <v>29</v>
      </c>
      <c r="M33" s="14" t="s">
        <v>151</v>
      </c>
      <c r="N33" s="19" t="s">
        <v>175</v>
      </c>
      <c r="O33" s="9" t="s">
        <v>32</v>
      </c>
    </row>
    <row r="34" spans="1:15" ht="78" customHeight="1">
      <c r="A34" s="3">
        <v>16</v>
      </c>
      <c r="B34" s="4" t="s">
        <v>45</v>
      </c>
      <c r="C34" s="4" t="s">
        <v>46</v>
      </c>
      <c r="D34" s="7" t="s">
        <v>70</v>
      </c>
      <c r="E34" s="4" t="s">
        <v>25</v>
      </c>
      <c r="F34" s="3">
        <v>778</v>
      </c>
      <c r="G34" s="4" t="s">
        <v>71</v>
      </c>
      <c r="H34" s="3">
        <v>10000</v>
      </c>
      <c r="I34" s="3">
        <v>80</v>
      </c>
      <c r="J34" s="4" t="s">
        <v>153</v>
      </c>
      <c r="K34" s="13">
        <f>10000*1.18</f>
        <v>11800</v>
      </c>
      <c r="L34" s="14" t="s">
        <v>29</v>
      </c>
      <c r="M34" s="12" t="s">
        <v>29</v>
      </c>
      <c r="N34" s="19" t="s">
        <v>175</v>
      </c>
      <c r="O34" s="9" t="s">
        <v>32</v>
      </c>
    </row>
    <row r="35" spans="1:15" ht="78" customHeight="1">
      <c r="A35" s="3">
        <v>17</v>
      </c>
      <c r="B35" s="4" t="s">
        <v>41</v>
      </c>
      <c r="C35" s="4" t="s">
        <v>42</v>
      </c>
      <c r="D35" s="7" t="s">
        <v>72</v>
      </c>
      <c r="E35" s="4" t="s">
        <v>25</v>
      </c>
      <c r="F35" s="3">
        <v>166</v>
      </c>
      <c r="G35" s="4" t="s">
        <v>73</v>
      </c>
      <c r="H35" s="3">
        <v>3</v>
      </c>
      <c r="I35" s="3">
        <v>80</v>
      </c>
      <c r="J35" s="4" t="s">
        <v>153</v>
      </c>
      <c r="K35" s="13">
        <v>483</v>
      </c>
      <c r="L35" s="14" t="s">
        <v>151</v>
      </c>
      <c r="M35" s="12" t="s">
        <v>154</v>
      </c>
      <c r="N35" s="19" t="s">
        <v>175</v>
      </c>
      <c r="O35" s="9" t="s">
        <v>32</v>
      </c>
    </row>
    <row r="36" spans="1:15" ht="78" customHeight="1">
      <c r="A36" s="3">
        <v>18</v>
      </c>
      <c r="B36" s="4" t="s">
        <v>59</v>
      </c>
      <c r="C36" s="4" t="s">
        <v>74</v>
      </c>
      <c r="D36" s="7" t="s">
        <v>75</v>
      </c>
      <c r="E36" s="4" t="s">
        <v>25</v>
      </c>
      <c r="F36" s="3">
        <v>166</v>
      </c>
      <c r="G36" s="4" t="s">
        <v>73</v>
      </c>
      <c r="H36" s="3">
        <v>36</v>
      </c>
      <c r="I36" s="3">
        <v>80</v>
      </c>
      <c r="J36" s="4" t="s">
        <v>153</v>
      </c>
      <c r="K36" s="13">
        <v>2183</v>
      </c>
      <c r="L36" s="14" t="s">
        <v>151</v>
      </c>
      <c r="M36" s="12" t="s">
        <v>154</v>
      </c>
      <c r="N36" s="19" t="s">
        <v>175</v>
      </c>
      <c r="O36" s="9" t="s">
        <v>32</v>
      </c>
    </row>
    <row r="37" spans="1:15" ht="78.75" customHeight="1">
      <c r="A37" s="3">
        <v>19</v>
      </c>
      <c r="B37" s="4" t="s">
        <v>41</v>
      </c>
      <c r="C37" s="4" t="s">
        <v>42</v>
      </c>
      <c r="D37" s="7" t="s">
        <v>76</v>
      </c>
      <c r="E37" s="4" t="s">
        <v>25</v>
      </c>
      <c r="F37" s="3">
        <v>796</v>
      </c>
      <c r="G37" s="4" t="s">
        <v>44</v>
      </c>
      <c r="H37" s="3">
        <v>156</v>
      </c>
      <c r="I37" s="3">
        <v>80</v>
      </c>
      <c r="J37" s="4" t="s">
        <v>153</v>
      </c>
      <c r="K37" s="13">
        <v>9864</v>
      </c>
      <c r="L37" s="14" t="s">
        <v>29</v>
      </c>
      <c r="M37" s="14" t="s">
        <v>151</v>
      </c>
      <c r="N37" s="19" t="s">
        <v>175</v>
      </c>
      <c r="O37" s="9" t="s">
        <v>32</v>
      </c>
    </row>
    <row r="38" spans="1:15" ht="78.75" customHeight="1">
      <c r="A38" s="3">
        <v>20</v>
      </c>
      <c r="B38" s="3" t="s">
        <v>49</v>
      </c>
      <c r="C38" s="3" t="s">
        <v>50</v>
      </c>
      <c r="D38" s="7" t="s">
        <v>77</v>
      </c>
      <c r="E38" s="4" t="s">
        <v>25</v>
      </c>
      <c r="F38" s="3">
        <v>778.796</v>
      </c>
      <c r="G38" s="4" t="s">
        <v>78</v>
      </c>
      <c r="H38" s="3">
        <v>750</v>
      </c>
      <c r="I38" s="3">
        <v>80</v>
      </c>
      <c r="J38" s="4" t="s">
        <v>153</v>
      </c>
      <c r="K38" s="13">
        <v>53975</v>
      </c>
      <c r="L38" s="12" t="s">
        <v>29</v>
      </c>
      <c r="M38" s="14" t="s">
        <v>154</v>
      </c>
      <c r="N38" s="19" t="s">
        <v>175</v>
      </c>
      <c r="O38" s="9" t="s">
        <v>32</v>
      </c>
    </row>
    <row r="39" spans="1:15" ht="78.75" customHeight="1">
      <c r="A39" s="3">
        <v>21</v>
      </c>
      <c r="B39" s="3" t="s">
        <v>56</v>
      </c>
      <c r="C39" s="3" t="s">
        <v>57</v>
      </c>
      <c r="D39" s="7" t="s">
        <v>79</v>
      </c>
      <c r="E39" s="4" t="s">
        <v>25</v>
      </c>
      <c r="F39" s="3">
        <v>796</v>
      </c>
      <c r="G39" s="4" t="s">
        <v>44</v>
      </c>
      <c r="H39" s="3">
        <v>40</v>
      </c>
      <c r="I39" s="3">
        <v>80</v>
      </c>
      <c r="J39" s="4" t="s">
        <v>153</v>
      </c>
      <c r="K39" s="13">
        <f>6800*1.18</f>
        <v>8024</v>
      </c>
      <c r="L39" s="12" t="s">
        <v>29</v>
      </c>
      <c r="M39" s="14" t="s">
        <v>154</v>
      </c>
      <c r="N39" s="19" t="s">
        <v>175</v>
      </c>
      <c r="O39" s="9" t="s">
        <v>32</v>
      </c>
    </row>
    <row r="40" spans="1:15" ht="77.25" customHeight="1">
      <c r="A40" s="3">
        <v>22</v>
      </c>
      <c r="B40" s="3" t="s">
        <v>53</v>
      </c>
      <c r="C40" s="3" t="s">
        <v>80</v>
      </c>
      <c r="D40" s="7" t="s">
        <v>81</v>
      </c>
      <c r="E40" s="4" t="s">
        <v>25</v>
      </c>
      <c r="F40" s="3">
        <v>796</v>
      </c>
      <c r="G40" s="4" t="s">
        <v>44</v>
      </c>
      <c r="H40" s="3">
        <v>49</v>
      </c>
      <c r="I40" s="3">
        <v>80</v>
      </c>
      <c r="J40" s="4" t="s">
        <v>153</v>
      </c>
      <c r="K40" s="13">
        <v>16727</v>
      </c>
      <c r="L40" s="12" t="s">
        <v>29</v>
      </c>
      <c r="M40" s="14" t="s">
        <v>154</v>
      </c>
      <c r="N40" s="19" t="s">
        <v>175</v>
      </c>
      <c r="O40" s="9" t="s">
        <v>32</v>
      </c>
    </row>
    <row r="41" spans="1:15" ht="77.25" customHeight="1">
      <c r="A41" s="3">
        <v>23</v>
      </c>
      <c r="B41" s="4" t="s">
        <v>82</v>
      </c>
      <c r="C41" s="4" t="s">
        <v>83</v>
      </c>
      <c r="D41" s="7" t="s">
        <v>84</v>
      </c>
      <c r="E41" s="4" t="s">
        <v>25</v>
      </c>
      <c r="F41" s="3">
        <v>778</v>
      </c>
      <c r="G41" s="4" t="s">
        <v>71</v>
      </c>
      <c r="H41" s="3">
        <v>282</v>
      </c>
      <c r="I41" s="3">
        <v>80</v>
      </c>
      <c r="J41" s="4" t="s">
        <v>153</v>
      </c>
      <c r="K41" s="13">
        <f>14400*1.18</f>
        <v>16992</v>
      </c>
      <c r="L41" s="12" t="s">
        <v>29</v>
      </c>
      <c r="M41" s="14" t="s">
        <v>154</v>
      </c>
      <c r="N41" s="19" t="s">
        <v>175</v>
      </c>
      <c r="O41" s="9" t="s">
        <v>32</v>
      </c>
    </row>
    <row r="42" spans="1:15" ht="77.25" customHeight="1">
      <c r="A42" s="3">
        <v>24</v>
      </c>
      <c r="B42" s="3" t="s">
        <v>59</v>
      </c>
      <c r="C42" s="4" t="s">
        <v>74</v>
      </c>
      <c r="D42" s="7" t="s">
        <v>85</v>
      </c>
      <c r="E42" s="4" t="s">
        <v>25</v>
      </c>
      <c r="F42" s="3">
        <v>18</v>
      </c>
      <c r="G42" s="4" t="s">
        <v>86</v>
      </c>
      <c r="H42" s="3">
        <v>10</v>
      </c>
      <c r="I42" s="3">
        <v>80</v>
      </c>
      <c r="J42" s="4" t="s">
        <v>153</v>
      </c>
      <c r="K42" s="13">
        <f>20000*1.18</f>
        <v>23600</v>
      </c>
      <c r="L42" s="12" t="s">
        <v>29</v>
      </c>
      <c r="M42" s="14" t="s">
        <v>154</v>
      </c>
      <c r="N42" s="19" t="s">
        <v>175</v>
      </c>
      <c r="O42" s="9" t="s">
        <v>32</v>
      </c>
    </row>
    <row r="43" spans="1:15" ht="76.5" customHeight="1">
      <c r="A43" s="3">
        <v>25</v>
      </c>
      <c r="B43" s="3" t="s">
        <v>82</v>
      </c>
      <c r="C43" s="4" t="s">
        <v>83</v>
      </c>
      <c r="D43" s="7" t="s">
        <v>87</v>
      </c>
      <c r="E43" s="4" t="s">
        <v>25</v>
      </c>
      <c r="F43" s="3">
        <v>715</v>
      </c>
      <c r="G43" s="4" t="s">
        <v>88</v>
      </c>
      <c r="H43" s="3">
        <v>100</v>
      </c>
      <c r="I43" s="3">
        <v>80</v>
      </c>
      <c r="J43" s="4" t="s">
        <v>153</v>
      </c>
      <c r="K43" s="13">
        <f>2000*1.18</f>
        <v>2360</v>
      </c>
      <c r="L43" s="12" t="s">
        <v>29</v>
      </c>
      <c r="M43" s="14" t="s">
        <v>154</v>
      </c>
      <c r="N43" s="19" t="s">
        <v>175</v>
      </c>
      <c r="O43" s="9" t="s">
        <v>32</v>
      </c>
    </row>
    <row r="44" spans="1:15" ht="76.5" customHeight="1">
      <c r="A44" s="3">
        <v>26</v>
      </c>
      <c r="B44" s="3" t="s">
        <v>45</v>
      </c>
      <c r="C44" s="4" t="s">
        <v>89</v>
      </c>
      <c r="D44" s="7" t="s">
        <v>90</v>
      </c>
      <c r="E44" s="4" t="s">
        <v>25</v>
      </c>
      <c r="F44" s="3">
        <v>778</v>
      </c>
      <c r="G44" s="4" t="s">
        <v>71</v>
      </c>
      <c r="H44" s="3">
        <v>280</v>
      </c>
      <c r="I44" s="3">
        <v>80</v>
      </c>
      <c r="J44" s="4" t="s">
        <v>153</v>
      </c>
      <c r="K44" s="13">
        <f>9600*1.18</f>
        <v>11328</v>
      </c>
      <c r="L44" s="12" t="s">
        <v>29</v>
      </c>
      <c r="M44" s="14" t="s">
        <v>154</v>
      </c>
      <c r="N44" s="19" t="s">
        <v>175</v>
      </c>
      <c r="O44" s="9" t="s">
        <v>32</v>
      </c>
    </row>
    <row r="45" spans="1:15" ht="76.5" customHeight="1">
      <c r="A45" s="3">
        <v>27</v>
      </c>
      <c r="B45" s="3" t="s">
        <v>82</v>
      </c>
      <c r="C45" s="4" t="s">
        <v>83</v>
      </c>
      <c r="D45" s="7" t="s">
        <v>91</v>
      </c>
      <c r="E45" s="4" t="s">
        <v>25</v>
      </c>
      <c r="F45" s="3">
        <v>796</v>
      </c>
      <c r="G45" s="4" t="s">
        <v>44</v>
      </c>
      <c r="H45" s="3">
        <v>6</v>
      </c>
      <c r="I45" s="3">
        <v>80</v>
      </c>
      <c r="J45" s="4" t="s">
        <v>153</v>
      </c>
      <c r="K45" s="13">
        <v>324</v>
      </c>
      <c r="L45" s="12" t="s">
        <v>29</v>
      </c>
      <c r="M45" s="14" t="s">
        <v>154</v>
      </c>
      <c r="N45" s="19" t="s">
        <v>175</v>
      </c>
      <c r="O45" s="9" t="s">
        <v>32</v>
      </c>
    </row>
    <row r="46" spans="1:15" ht="73.5" customHeight="1">
      <c r="A46" s="3">
        <v>28</v>
      </c>
      <c r="B46" s="3" t="s">
        <v>45</v>
      </c>
      <c r="C46" s="4" t="s">
        <v>89</v>
      </c>
      <c r="D46" s="7" t="s">
        <v>92</v>
      </c>
      <c r="E46" s="4" t="s">
        <v>25</v>
      </c>
      <c r="F46" s="3">
        <v>736</v>
      </c>
      <c r="G46" s="4" t="s">
        <v>93</v>
      </c>
      <c r="H46" s="3">
        <v>180</v>
      </c>
      <c r="I46" s="3">
        <v>80</v>
      </c>
      <c r="J46" s="4" t="s">
        <v>153</v>
      </c>
      <c r="K46" s="13">
        <f>20000*1.18</f>
        <v>23600</v>
      </c>
      <c r="L46" s="12" t="s">
        <v>29</v>
      </c>
      <c r="M46" s="14" t="s">
        <v>154</v>
      </c>
      <c r="N46" s="19" t="s">
        <v>175</v>
      </c>
      <c r="O46" s="9" t="s">
        <v>32</v>
      </c>
    </row>
    <row r="47" spans="1:15" ht="75" customHeight="1">
      <c r="A47" s="3">
        <v>29</v>
      </c>
      <c r="B47" s="3" t="s">
        <v>45</v>
      </c>
      <c r="C47" s="4" t="s">
        <v>89</v>
      </c>
      <c r="D47" s="7" t="s">
        <v>94</v>
      </c>
      <c r="E47" s="4" t="s">
        <v>25</v>
      </c>
      <c r="F47" s="3">
        <v>796</v>
      </c>
      <c r="G47" s="4" t="s">
        <v>44</v>
      </c>
      <c r="H47" s="15">
        <v>2</v>
      </c>
      <c r="I47" s="3">
        <v>80</v>
      </c>
      <c r="J47" s="4" t="s">
        <v>153</v>
      </c>
      <c r="K47" s="13">
        <f>3500*1.18</f>
        <v>4130</v>
      </c>
      <c r="L47" s="12" t="s">
        <v>29</v>
      </c>
      <c r="M47" s="14" t="s">
        <v>154</v>
      </c>
      <c r="N47" s="19" t="s">
        <v>175</v>
      </c>
      <c r="O47" s="9" t="s">
        <v>32</v>
      </c>
    </row>
    <row r="48" spans="1:15" ht="75" customHeight="1">
      <c r="A48" s="3">
        <v>30</v>
      </c>
      <c r="B48" s="3" t="s">
        <v>49</v>
      </c>
      <c r="C48" s="4" t="s">
        <v>50</v>
      </c>
      <c r="D48" s="7" t="s">
        <v>95</v>
      </c>
      <c r="E48" s="4" t="s">
        <v>25</v>
      </c>
      <c r="F48" s="3">
        <v>796</v>
      </c>
      <c r="G48" s="4" t="s">
        <v>44</v>
      </c>
      <c r="H48" s="15">
        <v>2</v>
      </c>
      <c r="I48" s="3">
        <v>80</v>
      </c>
      <c r="J48" s="4" t="s">
        <v>153</v>
      </c>
      <c r="K48" s="13">
        <f>1400*1.18</f>
        <v>1652</v>
      </c>
      <c r="L48" s="12" t="s">
        <v>29</v>
      </c>
      <c r="M48" s="14" t="s">
        <v>154</v>
      </c>
      <c r="N48" s="19" t="s">
        <v>175</v>
      </c>
      <c r="O48" s="9" t="s">
        <v>32</v>
      </c>
    </row>
    <row r="49" spans="1:15" ht="74.25" customHeight="1">
      <c r="A49" s="3">
        <v>31</v>
      </c>
      <c r="B49" s="3" t="s">
        <v>53</v>
      </c>
      <c r="C49" s="4" t="s">
        <v>96</v>
      </c>
      <c r="D49" s="7" t="s">
        <v>97</v>
      </c>
      <c r="E49" s="4" t="s">
        <v>25</v>
      </c>
      <c r="F49" s="3" t="s">
        <v>98</v>
      </c>
      <c r="G49" s="4" t="s">
        <v>99</v>
      </c>
      <c r="H49" s="15">
        <v>905</v>
      </c>
      <c r="I49" s="3">
        <v>80</v>
      </c>
      <c r="J49" s="4" t="s">
        <v>153</v>
      </c>
      <c r="K49" s="13">
        <v>50436</v>
      </c>
      <c r="L49" s="12" t="s">
        <v>29</v>
      </c>
      <c r="M49" s="14" t="s">
        <v>154</v>
      </c>
      <c r="N49" s="19" t="s">
        <v>175</v>
      </c>
      <c r="O49" s="9" t="s">
        <v>32</v>
      </c>
    </row>
    <row r="50" spans="1:15" ht="79.5" customHeight="1">
      <c r="A50" s="3">
        <v>32</v>
      </c>
      <c r="B50" s="3" t="s">
        <v>100</v>
      </c>
      <c r="C50" s="4" t="s">
        <v>96</v>
      </c>
      <c r="D50" s="7" t="s">
        <v>101</v>
      </c>
      <c r="E50" s="4" t="s">
        <v>25</v>
      </c>
      <c r="F50" s="3">
        <v>796</v>
      </c>
      <c r="G50" s="4" t="s">
        <v>44</v>
      </c>
      <c r="H50" s="15">
        <v>60</v>
      </c>
      <c r="I50" s="3">
        <v>80</v>
      </c>
      <c r="J50" s="4" t="s">
        <v>153</v>
      </c>
      <c r="K50" s="13">
        <v>39322</v>
      </c>
      <c r="L50" s="12" t="s">
        <v>29</v>
      </c>
      <c r="M50" s="14" t="s">
        <v>154</v>
      </c>
      <c r="N50" s="19" t="s">
        <v>175</v>
      </c>
      <c r="O50" s="9" t="s">
        <v>32</v>
      </c>
    </row>
    <row r="51" spans="1:15" ht="78.75" customHeight="1">
      <c r="A51" s="3">
        <v>33</v>
      </c>
      <c r="B51" s="3" t="s">
        <v>100</v>
      </c>
      <c r="C51" s="4" t="s">
        <v>96</v>
      </c>
      <c r="D51" s="7" t="s">
        <v>102</v>
      </c>
      <c r="E51" s="4" t="s">
        <v>25</v>
      </c>
      <c r="F51" s="3">
        <v>796</v>
      </c>
      <c r="G51" s="4" t="s">
        <v>44</v>
      </c>
      <c r="H51" s="15">
        <v>18</v>
      </c>
      <c r="I51" s="3">
        <v>80</v>
      </c>
      <c r="J51" s="4" t="s">
        <v>153</v>
      </c>
      <c r="K51" s="13">
        <f>4000*1.18</f>
        <v>4720</v>
      </c>
      <c r="L51" s="12" t="s">
        <v>29</v>
      </c>
      <c r="M51" s="14" t="s">
        <v>154</v>
      </c>
      <c r="N51" s="19" t="s">
        <v>175</v>
      </c>
      <c r="O51" s="9" t="s">
        <v>32</v>
      </c>
    </row>
    <row r="52" spans="1:15" ht="78.75" customHeight="1">
      <c r="A52" s="3">
        <v>34</v>
      </c>
      <c r="B52" s="3" t="s">
        <v>100</v>
      </c>
      <c r="C52" s="4" t="s">
        <v>96</v>
      </c>
      <c r="D52" s="7" t="s">
        <v>103</v>
      </c>
      <c r="E52" s="4" t="s">
        <v>25</v>
      </c>
      <c r="F52" s="3">
        <v>796</v>
      </c>
      <c r="G52" s="4" t="s">
        <v>44</v>
      </c>
      <c r="H52" s="15">
        <v>100</v>
      </c>
      <c r="I52" s="3">
        <v>80</v>
      </c>
      <c r="J52" s="4" t="s">
        <v>153</v>
      </c>
      <c r="K52" s="13">
        <f>8000*1.18</f>
        <v>9440</v>
      </c>
      <c r="L52" s="12" t="s">
        <v>29</v>
      </c>
      <c r="M52" s="14" t="s">
        <v>154</v>
      </c>
      <c r="N52" s="19" t="s">
        <v>175</v>
      </c>
      <c r="O52" s="9" t="s">
        <v>32</v>
      </c>
    </row>
    <row r="53" spans="1:15" ht="72.75" customHeight="1">
      <c r="A53" s="3">
        <v>35</v>
      </c>
      <c r="B53" s="3" t="s">
        <v>59</v>
      </c>
      <c r="C53" s="4" t="s">
        <v>60</v>
      </c>
      <c r="D53" s="7" t="s">
        <v>104</v>
      </c>
      <c r="E53" s="4" t="s">
        <v>25</v>
      </c>
      <c r="F53" s="3">
        <v>715</v>
      </c>
      <c r="G53" s="4" t="s">
        <v>88</v>
      </c>
      <c r="H53" s="15">
        <v>250</v>
      </c>
      <c r="I53" s="3">
        <v>80</v>
      </c>
      <c r="J53" s="4" t="s">
        <v>153</v>
      </c>
      <c r="K53" s="13">
        <f>16000*1.18</f>
        <v>18880</v>
      </c>
      <c r="L53" s="12" t="s">
        <v>29</v>
      </c>
      <c r="M53" s="14" t="s">
        <v>154</v>
      </c>
      <c r="N53" s="19" t="s">
        <v>175</v>
      </c>
      <c r="O53" s="9" t="s">
        <v>32</v>
      </c>
    </row>
    <row r="54" spans="1:15" ht="78.75" customHeight="1">
      <c r="A54" s="3">
        <v>36</v>
      </c>
      <c r="B54" s="3" t="s">
        <v>41</v>
      </c>
      <c r="C54" s="4" t="s">
        <v>42</v>
      </c>
      <c r="D54" s="7" t="s">
        <v>105</v>
      </c>
      <c r="E54" s="4" t="s">
        <v>25</v>
      </c>
      <c r="F54" s="3">
        <v>796</v>
      </c>
      <c r="G54" s="4" t="s">
        <v>44</v>
      </c>
      <c r="H54" s="15">
        <v>4000</v>
      </c>
      <c r="I54" s="3">
        <v>80</v>
      </c>
      <c r="J54" s="4" t="s">
        <v>153</v>
      </c>
      <c r="K54" s="13">
        <f>20000*1.18</f>
        <v>23600</v>
      </c>
      <c r="L54" s="12" t="s">
        <v>29</v>
      </c>
      <c r="M54" s="16" t="s">
        <v>151</v>
      </c>
      <c r="N54" s="19" t="s">
        <v>175</v>
      </c>
      <c r="O54" s="9" t="s">
        <v>32</v>
      </c>
    </row>
    <row r="55" spans="1:15" ht="78" customHeight="1">
      <c r="A55" s="3">
        <v>37</v>
      </c>
      <c r="B55" s="3" t="s">
        <v>106</v>
      </c>
      <c r="C55" s="3" t="s">
        <v>60</v>
      </c>
      <c r="D55" s="7" t="s">
        <v>107</v>
      </c>
      <c r="E55" s="4" t="s">
        <v>25</v>
      </c>
      <c r="F55" s="3">
        <v>796</v>
      </c>
      <c r="G55" s="4" t="s">
        <v>44</v>
      </c>
      <c r="H55" s="3">
        <v>365</v>
      </c>
      <c r="I55" s="3">
        <v>80</v>
      </c>
      <c r="J55" s="4" t="s">
        <v>153</v>
      </c>
      <c r="K55" s="13">
        <v>1104373</v>
      </c>
      <c r="L55" s="16" t="s">
        <v>151</v>
      </c>
      <c r="M55" s="14" t="s">
        <v>154</v>
      </c>
      <c r="N55" s="24" t="s">
        <v>221</v>
      </c>
      <c r="O55" s="9" t="s">
        <v>156</v>
      </c>
    </row>
    <row r="56" spans="1:15" ht="122.25" customHeight="1">
      <c r="A56" s="3">
        <v>38</v>
      </c>
      <c r="B56" s="3" t="s">
        <v>33</v>
      </c>
      <c r="C56" s="21" t="s">
        <v>112</v>
      </c>
      <c r="D56" s="7" t="s">
        <v>251</v>
      </c>
      <c r="E56" s="4" t="s">
        <v>25</v>
      </c>
      <c r="F56" s="8" t="s">
        <v>109</v>
      </c>
      <c r="G56" s="4" t="s">
        <v>44</v>
      </c>
      <c r="H56" s="3">
        <v>180</v>
      </c>
      <c r="I56" s="4" t="s">
        <v>110</v>
      </c>
      <c r="J56" s="4" t="s">
        <v>157</v>
      </c>
      <c r="K56" s="42">
        <v>9240240</v>
      </c>
      <c r="L56" s="12" t="s">
        <v>198</v>
      </c>
      <c r="M56" s="12" t="s">
        <v>199</v>
      </c>
      <c r="N56" s="24" t="s">
        <v>205</v>
      </c>
      <c r="O56" s="9" t="s">
        <v>156</v>
      </c>
    </row>
    <row r="57" spans="1:15" ht="123" customHeight="1">
      <c r="A57" s="3">
        <v>39</v>
      </c>
      <c r="B57" s="3" t="s">
        <v>33</v>
      </c>
      <c r="C57" s="3" t="s">
        <v>108</v>
      </c>
      <c r="D57" s="7" t="s">
        <v>111</v>
      </c>
      <c r="E57" s="4" t="s">
        <v>25</v>
      </c>
      <c r="F57" s="8" t="s">
        <v>109</v>
      </c>
      <c r="G57" s="4" t="s">
        <v>44</v>
      </c>
      <c r="H57" s="3">
        <v>40</v>
      </c>
      <c r="I57" s="4" t="s">
        <v>110</v>
      </c>
      <c r="J57" s="4" t="s">
        <v>157</v>
      </c>
      <c r="K57" s="13">
        <v>3003993</v>
      </c>
      <c r="L57" s="23" t="s">
        <v>198</v>
      </c>
      <c r="M57" s="12" t="s">
        <v>204</v>
      </c>
      <c r="N57" s="24" t="s">
        <v>221</v>
      </c>
      <c r="O57" s="9" t="s">
        <v>156</v>
      </c>
    </row>
    <row r="58" spans="1:15" s="25" customFormat="1" ht="75.75" customHeight="1">
      <c r="A58" s="21">
        <v>40</v>
      </c>
      <c r="B58" s="21" t="s">
        <v>33</v>
      </c>
      <c r="C58" s="21" t="s">
        <v>112</v>
      </c>
      <c r="D58" s="7" t="s">
        <v>113</v>
      </c>
      <c r="E58" s="19" t="s">
        <v>25</v>
      </c>
      <c r="F58" s="22" t="s">
        <v>39</v>
      </c>
      <c r="G58" s="19" t="s">
        <v>40</v>
      </c>
      <c r="H58" s="21">
        <v>14</v>
      </c>
      <c r="I58" s="21">
        <v>80</v>
      </c>
      <c r="J58" s="19" t="s">
        <v>153</v>
      </c>
      <c r="K58" s="13">
        <f>1450000*1.18</f>
        <v>1711000</v>
      </c>
      <c r="L58" s="23" t="s">
        <v>29</v>
      </c>
      <c r="M58" s="23" t="s">
        <v>154</v>
      </c>
      <c r="N58" s="19" t="s">
        <v>175</v>
      </c>
      <c r="O58" s="24" t="s">
        <v>32</v>
      </c>
    </row>
    <row r="59" spans="1:15" ht="75" customHeight="1">
      <c r="A59" s="3">
        <v>41</v>
      </c>
      <c r="B59" s="3" t="s">
        <v>65</v>
      </c>
      <c r="C59" s="3" t="s">
        <v>114</v>
      </c>
      <c r="D59" s="7" t="s">
        <v>115</v>
      </c>
      <c r="E59" s="4" t="s">
        <v>25</v>
      </c>
      <c r="F59" s="3">
        <v>796</v>
      </c>
      <c r="G59" s="4" t="s">
        <v>44</v>
      </c>
      <c r="H59" s="3">
        <v>1</v>
      </c>
      <c r="I59" s="3">
        <v>80</v>
      </c>
      <c r="J59" s="4" t="s">
        <v>153</v>
      </c>
      <c r="K59" s="13">
        <f>36000*1.18</f>
        <v>42480</v>
      </c>
      <c r="L59" s="14" t="s">
        <v>155</v>
      </c>
      <c r="M59" s="14" t="s">
        <v>29</v>
      </c>
      <c r="N59" s="19" t="s">
        <v>175</v>
      </c>
      <c r="O59" s="9" t="s">
        <v>32</v>
      </c>
    </row>
    <row r="60" spans="1:15" ht="75" customHeight="1">
      <c r="A60" s="3">
        <v>42</v>
      </c>
      <c r="B60" s="3" t="s">
        <v>65</v>
      </c>
      <c r="C60" s="3" t="s">
        <v>114</v>
      </c>
      <c r="D60" s="7" t="s">
        <v>115</v>
      </c>
      <c r="E60" s="4" t="s">
        <v>25</v>
      </c>
      <c r="F60" s="3">
        <v>796</v>
      </c>
      <c r="G60" s="4" t="s">
        <v>44</v>
      </c>
      <c r="H60" s="3">
        <v>2</v>
      </c>
      <c r="I60" s="3">
        <v>80</v>
      </c>
      <c r="J60" s="4" t="s">
        <v>153</v>
      </c>
      <c r="K60" s="13">
        <v>204045</v>
      </c>
      <c r="L60" s="14" t="s">
        <v>29</v>
      </c>
      <c r="M60" s="14" t="s">
        <v>154</v>
      </c>
      <c r="N60" s="19" t="s">
        <v>175</v>
      </c>
      <c r="O60" s="9" t="s">
        <v>32</v>
      </c>
    </row>
    <row r="61" spans="1:15" ht="78.75" customHeight="1">
      <c r="A61" s="3">
        <v>43</v>
      </c>
      <c r="B61" s="3" t="s">
        <v>116</v>
      </c>
      <c r="C61" s="3" t="s">
        <v>117</v>
      </c>
      <c r="D61" s="7" t="s">
        <v>118</v>
      </c>
      <c r="E61" s="4" t="s">
        <v>25</v>
      </c>
      <c r="F61" s="3">
        <v>796</v>
      </c>
      <c r="G61" s="4" t="s">
        <v>44</v>
      </c>
      <c r="H61" s="3">
        <v>17</v>
      </c>
      <c r="I61" s="3">
        <v>80</v>
      </c>
      <c r="J61" s="4" t="s">
        <v>153</v>
      </c>
      <c r="K61" s="13">
        <v>353386</v>
      </c>
      <c r="L61" s="14" t="s">
        <v>29</v>
      </c>
      <c r="M61" s="14" t="s">
        <v>154</v>
      </c>
      <c r="N61" s="19" t="s">
        <v>175</v>
      </c>
      <c r="O61" s="9" t="s">
        <v>32</v>
      </c>
    </row>
    <row r="62" spans="1:15" ht="72.75" customHeight="1">
      <c r="A62" s="3">
        <v>44</v>
      </c>
      <c r="B62" s="3" t="s">
        <v>116</v>
      </c>
      <c r="C62" s="3" t="s">
        <v>117</v>
      </c>
      <c r="D62" s="7" t="s">
        <v>119</v>
      </c>
      <c r="E62" s="4" t="s">
        <v>25</v>
      </c>
      <c r="F62" s="3">
        <v>796</v>
      </c>
      <c r="G62" s="4" t="s">
        <v>44</v>
      </c>
      <c r="H62" s="3">
        <v>15</v>
      </c>
      <c r="I62" s="3">
        <v>80</v>
      </c>
      <c r="J62" s="4" t="s">
        <v>153</v>
      </c>
      <c r="K62" s="13">
        <v>953605</v>
      </c>
      <c r="L62" s="14" t="s">
        <v>29</v>
      </c>
      <c r="M62" s="23" t="s">
        <v>30</v>
      </c>
      <c r="N62" s="27" t="s">
        <v>221</v>
      </c>
      <c r="O62" s="27" t="s">
        <v>156</v>
      </c>
    </row>
    <row r="63" spans="1:15" ht="78.75" customHeight="1">
      <c r="A63" s="3">
        <v>45</v>
      </c>
      <c r="B63" s="3" t="s">
        <v>33</v>
      </c>
      <c r="C63" s="3" t="s">
        <v>108</v>
      </c>
      <c r="D63" s="7" t="s">
        <v>120</v>
      </c>
      <c r="E63" s="4" t="s">
        <v>25</v>
      </c>
      <c r="F63" s="8" t="s">
        <v>39</v>
      </c>
      <c r="G63" s="4" t="s">
        <v>40</v>
      </c>
      <c r="H63" s="3">
        <v>24</v>
      </c>
      <c r="I63" s="3">
        <v>80</v>
      </c>
      <c r="J63" s="4" t="s">
        <v>153</v>
      </c>
      <c r="K63" s="13">
        <v>122865</v>
      </c>
      <c r="L63" s="14" t="s">
        <v>29</v>
      </c>
      <c r="M63" s="14" t="s">
        <v>154</v>
      </c>
      <c r="N63" s="19" t="s">
        <v>175</v>
      </c>
      <c r="O63" s="9" t="s">
        <v>32</v>
      </c>
    </row>
    <row r="64" spans="1:15" ht="78" customHeight="1">
      <c r="A64" s="3">
        <v>46</v>
      </c>
      <c r="B64" s="3" t="s">
        <v>33</v>
      </c>
      <c r="C64" s="3" t="s">
        <v>108</v>
      </c>
      <c r="D64" s="7" t="s">
        <v>121</v>
      </c>
      <c r="E64" s="4" t="s">
        <v>25</v>
      </c>
      <c r="F64" s="8" t="s">
        <v>39</v>
      </c>
      <c r="G64" s="4" t="s">
        <v>40</v>
      </c>
      <c r="H64" s="3">
        <v>1</v>
      </c>
      <c r="I64" s="46">
        <v>65</v>
      </c>
      <c r="J64" s="41" t="s">
        <v>227</v>
      </c>
      <c r="K64" s="13">
        <v>1080360</v>
      </c>
      <c r="L64" s="23" t="s">
        <v>198</v>
      </c>
      <c r="M64" s="23" t="s">
        <v>199</v>
      </c>
      <c r="N64" s="27" t="s">
        <v>221</v>
      </c>
      <c r="O64" s="27" t="s">
        <v>156</v>
      </c>
    </row>
    <row r="65" spans="1:15" ht="99" customHeight="1">
      <c r="A65" s="3">
        <v>47</v>
      </c>
      <c r="B65" s="3" t="s">
        <v>122</v>
      </c>
      <c r="C65" s="3" t="s">
        <v>123</v>
      </c>
      <c r="D65" s="7" t="s">
        <v>124</v>
      </c>
      <c r="E65" s="4" t="s">
        <v>25</v>
      </c>
      <c r="F65" s="3">
        <v>796</v>
      </c>
      <c r="G65" s="4" t="s">
        <v>44</v>
      </c>
      <c r="H65" s="3">
        <v>2</v>
      </c>
      <c r="I65" s="3">
        <v>80</v>
      </c>
      <c r="J65" s="4" t="s">
        <v>153</v>
      </c>
      <c r="K65" s="13">
        <v>169117</v>
      </c>
      <c r="L65" s="14" t="s">
        <v>155</v>
      </c>
      <c r="M65" s="14" t="s">
        <v>154</v>
      </c>
      <c r="N65" s="19" t="s">
        <v>175</v>
      </c>
      <c r="O65" s="9" t="s">
        <v>32</v>
      </c>
    </row>
    <row r="66" spans="1:15" s="26" customFormat="1" ht="101.25" customHeight="1">
      <c r="A66" s="21">
        <v>48</v>
      </c>
      <c r="B66" s="21" t="s">
        <v>122</v>
      </c>
      <c r="C66" s="21" t="s">
        <v>123</v>
      </c>
      <c r="D66" s="7" t="s">
        <v>125</v>
      </c>
      <c r="E66" s="19" t="s">
        <v>25</v>
      </c>
      <c r="F66" s="21">
        <v>796</v>
      </c>
      <c r="G66" s="19" t="s">
        <v>44</v>
      </c>
      <c r="H66" s="21">
        <v>1</v>
      </c>
      <c r="I66" s="21">
        <v>80</v>
      </c>
      <c r="J66" s="19" t="s">
        <v>153</v>
      </c>
      <c r="K66" s="13">
        <v>150448</v>
      </c>
      <c r="L66" s="23" t="s">
        <v>29</v>
      </c>
      <c r="M66" s="23" t="s">
        <v>30</v>
      </c>
      <c r="N66" s="19" t="s">
        <v>175</v>
      </c>
      <c r="O66" s="24" t="s">
        <v>32</v>
      </c>
    </row>
    <row r="67" spans="1:15" ht="122.25" customHeight="1">
      <c r="A67" s="3">
        <v>49</v>
      </c>
      <c r="B67" s="3" t="s">
        <v>33</v>
      </c>
      <c r="C67" s="3" t="s">
        <v>112</v>
      </c>
      <c r="D67" s="7" t="s">
        <v>126</v>
      </c>
      <c r="E67" s="4" t="s">
        <v>25</v>
      </c>
      <c r="F67" s="3">
        <v>796</v>
      </c>
      <c r="G67" s="4" t="s">
        <v>44</v>
      </c>
      <c r="H67" s="3">
        <v>77844</v>
      </c>
      <c r="I67" s="4" t="s">
        <v>127</v>
      </c>
      <c r="J67" s="7" t="s">
        <v>158</v>
      </c>
      <c r="K67" s="13">
        <v>25438251.39</v>
      </c>
      <c r="L67" s="23" t="s">
        <v>198</v>
      </c>
      <c r="M67" s="23" t="s">
        <v>199</v>
      </c>
      <c r="N67" s="24" t="s">
        <v>205</v>
      </c>
      <c r="O67" s="9" t="s">
        <v>156</v>
      </c>
    </row>
    <row r="68" spans="1:15" ht="88.5" customHeight="1">
      <c r="A68" s="3">
        <v>50</v>
      </c>
      <c r="B68" s="3" t="s">
        <v>128</v>
      </c>
      <c r="C68" s="3" t="s">
        <v>129</v>
      </c>
      <c r="D68" s="7" t="s">
        <v>130</v>
      </c>
      <c r="E68" s="4" t="s">
        <v>25</v>
      </c>
      <c r="F68" s="8" t="s">
        <v>131</v>
      </c>
      <c r="G68" s="4" t="s">
        <v>132</v>
      </c>
      <c r="H68" s="3">
        <v>10</v>
      </c>
      <c r="I68" s="3">
        <v>80</v>
      </c>
      <c r="J68" s="4" t="s">
        <v>153</v>
      </c>
      <c r="K68" s="13">
        <f>23500*1.18</f>
        <v>27730</v>
      </c>
      <c r="L68" s="14" t="s">
        <v>155</v>
      </c>
      <c r="M68" s="14" t="s">
        <v>29</v>
      </c>
      <c r="N68" s="19" t="s">
        <v>175</v>
      </c>
      <c r="O68" s="9" t="s">
        <v>32</v>
      </c>
    </row>
    <row r="69" spans="1:15" ht="94.5" customHeight="1">
      <c r="A69" s="3">
        <v>51</v>
      </c>
      <c r="B69" s="3" t="s">
        <v>128</v>
      </c>
      <c r="C69" s="3" t="s">
        <v>129</v>
      </c>
      <c r="D69" s="7" t="s">
        <v>130</v>
      </c>
      <c r="E69" s="4" t="s">
        <v>25</v>
      </c>
      <c r="F69" s="8" t="s">
        <v>131</v>
      </c>
      <c r="G69" s="4" t="s">
        <v>132</v>
      </c>
      <c r="H69" s="3">
        <v>9</v>
      </c>
      <c r="I69" s="3">
        <v>80</v>
      </c>
      <c r="J69" s="4" t="s">
        <v>153</v>
      </c>
      <c r="K69" s="13">
        <f>21000*1.18</f>
        <v>24780</v>
      </c>
      <c r="L69" s="14" t="s">
        <v>29</v>
      </c>
      <c r="M69" s="14" t="s">
        <v>151</v>
      </c>
      <c r="N69" s="19" t="s">
        <v>175</v>
      </c>
      <c r="O69" s="9" t="s">
        <v>32</v>
      </c>
    </row>
    <row r="70" spans="1:15" ht="79.5" customHeight="1">
      <c r="A70" s="3">
        <v>52</v>
      </c>
      <c r="B70" s="3" t="s">
        <v>128</v>
      </c>
      <c r="C70" s="3" t="s">
        <v>129</v>
      </c>
      <c r="D70" s="7" t="s">
        <v>133</v>
      </c>
      <c r="E70" s="4" t="s">
        <v>25</v>
      </c>
      <c r="F70" s="8" t="s">
        <v>131</v>
      </c>
      <c r="G70" s="4" t="s">
        <v>132</v>
      </c>
      <c r="H70" s="3">
        <v>10</v>
      </c>
      <c r="I70" s="3">
        <v>80</v>
      </c>
      <c r="J70" s="4" t="s">
        <v>153</v>
      </c>
      <c r="K70" s="13">
        <f>10000*1.18</f>
        <v>11800</v>
      </c>
      <c r="L70" s="14" t="s">
        <v>29</v>
      </c>
      <c r="M70" s="14" t="s">
        <v>151</v>
      </c>
      <c r="N70" s="19" t="s">
        <v>175</v>
      </c>
      <c r="O70" s="9" t="s">
        <v>32</v>
      </c>
    </row>
    <row r="71" spans="1:15" ht="79.5" customHeight="1">
      <c r="A71" s="3">
        <v>53</v>
      </c>
      <c r="B71" s="3" t="s">
        <v>128</v>
      </c>
      <c r="C71" s="3" t="s">
        <v>129</v>
      </c>
      <c r="D71" s="7" t="s">
        <v>133</v>
      </c>
      <c r="E71" s="4" t="s">
        <v>25</v>
      </c>
      <c r="F71" s="8" t="s">
        <v>131</v>
      </c>
      <c r="G71" s="4" t="s">
        <v>132</v>
      </c>
      <c r="H71" s="3">
        <v>9</v>
      </c>
      <c r="I71" s="3">
        <v>80</v>
      </c>
      <c r="J71" s="4" t="s">
        <v>153</v>
      </c>
      <c r="K71" s="13">
        <f>8000*1.18</f>
        <v>9440</v>
      </c>
      <c r="L71" s="14" t="s">
        <v>151</v>
      </c>
      <c r="M71" s="14" t="s">
        <v>154</v>
      </c>
      <c r="N71" s="19" t="s">
        <v>175</v>
      </c>
      <c r="O71" s="9" t="s">
        <v>32</v>
      </c>
    </row>
    <row r="72" spans="1:15" ht="76.5" customHeight="1">
      <c r="A72" s="3">
        <v>54</v>
      </c>
      <c r="B72" s="3" t="s">
        <v>128</v>
      </c>
      <c r="C72" s="3" t="s">
        <v>129</v>
      </c>
      <c r="D72" s="7" t="s">
        <v>134</v>
      </c>
      <c r="E72" s="4" t="s">
        <v>25</v>
      </c>
      <c r="F72" s="8" t="s">
        <v>131</v>
      </c>
      <c r="G72" s="4" t="s">
        <v>132</v>
      </c>
      <c r="H72" s="3">
        <v>10</v>
      </c>
      <c r="I72" s="3">
        <v>80</v>
      </c>
      <c r="J72" s="4" t="s">
        <v>153</v>
      </c>
      <c r="K72" s="13">
        <f>20000*1.18</f>
        <v>23600</v>
      </c>
      <c r="L72" s="14" t="s">
        <v>29</v>
      </c>
      <c r="M72" s="14" t="s">
        <v>151</v>
      </c>
      <c r="N72" s="19" t="s">
        <v>175</v>
      </c>
      <c r="O72" s="9" t="s">
        <v>32</v>
      </c>
    </row>
    <row r="73" spans="1:15" ht="76.5" customHeight="1">
      <c r="A73" s="3">
        <v>55</v>
      </c>
      <c r="B73" s="3" t="s">
        <v>128</v>
      </c>
      <c r="C73" s="3" t="s">
        <v>129</v>
      </c>
      <c r="D73" s="7" t="s">
        <v>134</v>
      </c>
      <c r="E73" s="4" t="s">
        <v>25</v>
      </c>
      <c r="F73" s="8" t="s">
        <v>131</v>
      </c>
      <c r="G73" s="4" t="s">
        <v>132</v>
      </c>
      <c r="H73" s="3">
        <v>9</v>
      </c>
      <c r="I73" s="3">
        <v>80</v>
      </c>
      <c r="J73" s="4" t="s">
        <v>153</v>
      </c>
      <c r="K73" s="13">
        <f>18000*1.18</f>
        <v>21240</v>
      </c>
      <c r="L73" s="14" t="s">
        <v>151</v>
      </c>
      <c r="M73" s="14" t="s">
        <v>154</v>
      </c>
      <c r="N73" s="19" t="s">
        <v>175</v>
      </c>
      <c r="O73" s="9" t="s">
        <v>32</v>
      </c>
    </row>
    <row r="74" spans="1:15" ht="102.75" customHeight="1">
      <c r="A74" s="3">
        <v>56</v>
      </c>
      <c r="B74" s="3" t="s">
        <v>128</v>
      </c>
      <c r="C74" s="3" t="s">
        <v>129</v>
      </c>
      <c r="D74" s="7" t="s">
        <v>135</v>
      </c>
      <c r="E74" s="4" t="s">
        <v>25</v>
      </c>
      <c r="F74" s="8" t="s">
        <v>131</v>
      </c>
      <c r="G74" s="4" t="s">
        <v>132</v>
      </c>
      <c r="H74" s="3">
        <v>10</v>
      </c>
      <c r="I74" s="3">
        <v>80</v>
      </c>
      <c r="J74" s="4" t="s">
        <v>153</v>
      </c>
      <c r="K74" s="13">
        <f>60000*1.18</f>
        <v>70800</v>
      </c>
      <c r="L74" s="14" t="s">
        <v>151</v>
      </c>
      <c r="M74" s="14" t="s">
        <v>154</v>
      </c>
      <c r="N74" s="19" t="s">
        <v>175</v>
      </c>
      <c r="O74" s="9" t="s">
        <v>32</v>
      </c>
    </row>
    <row r="75" spans="1:15" ht="98.25" customHeight="1">
      <c r="A75" s="3">
        <v>57</v>
      </c>
      <c r="B75" s="3" t="s">
        <v>33</v>
      </c>
      <c r="C75" s="3" t="s">
        <v>112</v>
      </c>
      <c r="D75" s="7" t="s">
        <v>136</v>
      </c>
      <c r="E75" s="4" t="s">
        <v>25</v>
      </c>
      <c r="F75" s="3">
        <v>796</v>
      </c>
      <c r="G75" s="4" t="s">
        <v>44</v>
      </c>
      <c r="H75" s="3">
        <v>20</v>
      </c>
      <c r="I75" s="3">
        <v>80</v>
      </c>
      <c r="J75" s="4" t="s">
        <v>153</v>
      </c>
      <c r="K75" s="13">
        <f>72500*1.18</f>
        <v>85550</v>
      </c>
      <c r="L75" s="14" t="s">
        <v>29</v>
      </c>
      <c r="M75" s="14" t="s">
        <v>154</v>
      </c>
      <c r="N75" s="19" t="s">
        <v>175</v>
      </c>
      <c r="O75" s="9" t="s">
        <v>32</v>
      </c>
    </row>
    <row r="76" spans="1:15" ht="75.75" customHeight="1">
      <c r="A76" s="3">
        <v>58</v>
      </c>
      <c r="B76" s="3" t="s">
        <v>137</v>
      </c>
      <c r="C76" s="3" t="s">
        <v>138</v>
      </c>
      <c r="D76" s="7" t="s">
        <v>139</v>
      </c>
      <c r="E76" s="4" t="s">
        <v>25</v>
      </c>
      <c r="F76" s="8" t="s">
        <v>39</v>
      </c>
      <c r="G76" s="4" t="s">
        <v>40</v>
      </c>
      <c r="H76" s="3">
        <v>35</v>
      </c>
      <c r="I76" s="3">
        <v>80</v>
      </c>
      <c r="J76" s="4" t="s">
        <v>153</v>
      </c>
      <c r="K76" s="13">
        <f>75000*1.18</f>
        <v>88500</v>
      </c>
      <c r="L76" s="14" t="s">
        <v>29</v>
      </c>
      <c r="M76" s="14" t="s">
        <v>154</v>
      </c>
      <c r="N76" s="19" t="s">
        <v>175</v>
      </c>
      <c r="O76" s="9" t="s">
        <v>32</v>
      </c>
    </row>
    <row r="77" spans="1:15" ht="79.5" customHeight="1">
      <c r="A77" s="3">
        <v>59</v>
      </c>
      <c r="B77" s="3" t="s">
        <v>33</v>
      </c>
      <c r="C77" s="3" t="s">
        <v>112</v>
      </c>
      <c r="D77" s="17" t="s">
        <v>140</v>
      </c>
      <c r="E77" s="4" t="s">
        <v>25</v>
      </c>
      <c r="F77" s="8" t="s">
        <v>39</v>
      </c>
      <c r="G77" s="4" t="s">
        <v>40</v>
      </c>
      <c r="H77" s="3">
        <v>1</v>
      </c>
      <c r="I77" s="3">
        <v>80</v>
      </c>
      <c r="J77" s="4" t="s">
        <v>153</v>
      </c>
      <c r="K77" s="13">
        <f>1900*1.18</f>
        <v>2242</v>
      </c>
      <c r="L77" s="14" t="s">
        <v>29</v>
      </c>
      <c r="M77" s="14" t="s">
        <v>154</v>
      </c>
      <c r="N77" s="19" t="s">
        <v>175</v>
      </c>
      <c r="O77" s="9" t="s">
        <v>32</v>
      </c>
    </row>
    <row r="78" spans="1:15" ht="75" customHeight="1">
      <c r="A78" s="3">
        <v>60</v>
      </c>
      <c r="B78" s="3" t="s">
        <v>33</v>
      </c>
      <c r="C78" s="3" t="s">
        <v>112</v>
      </c>
      <c r="D78" s="17" t="s">
        <v>141</v>
      </c>
      <c r="E78" s="4" t="s">
        <v>25</v>
      </c>
      <c r="F78" s="8" t="s">
        <v>39</v>
      </c>
      <c r="G78" s="4" t="s">
        <v>40</v>
      </c>
      <c r="H78" s="3">
        <v>1</v>
      </c>
      <c r="I78" s="3">
        <v>80</v>
      </c>
      <c r="J78" s="4" t="s">
        <v>153</v>
      </c>
      <c r="K78" s="13">
        <f>480000*1.18</f>
        <v>566400</v>
      </c>
      <c r="L78" s="14" t="s">
        <v>155</v>
      </c>
      <c r="M78" s="14" t="s">
        <v>29</v>
      </c>
      <c r="N78" s="19" t="s">
        <v>175</v>
      </c>
      <c r="O78" s="9" t="s">
        <v>32</v>
      </c>
    </row>
    <row r="79" spans="1:15" ht="88.5" customHeight="1">
      <c r="A79" s="3">
        <v>61</v>
      </c>
      <c r="B79" s="3" t="s">
        <v>128</v>
      </c>
      <c r="C79" s="3" t="s">
        <v>129</v>
      </c>
      <c r="D79" s="7" t="s">
        <v>142</v>
      </c>
      <c r="E79" s="4" t="s">
        <v>25</v>
      </c>
      <c r="F79" s="8" t="s">
        <v>131</v>
      </c>
      <c r="G79" s="4" t="s">
        <v>132</v>
      </c>
      <c r="H79" s="3">
        <v>10</v>
      </c>
      <c r="I79" s="3">
        <v>80</v>
      </c>
      <c r="J79" s="4" t="s">
        <v>153</v>
      </c>
      <c r="K79" s="13">
        <f>90000*1.18</f>
        <v>106200</v>
      </c>
      <c r="L79" s="14" t="s">
        <v>29</v>
      </c>
      <c r="M79" s="14" t="s">
        <v>29</v>
      </c>
      <c r="N79" s="19" t="s">
        <v>175</v>
      </c>
      <c r="O79" s="9" t="s">
        <v>32</v>
      </c>
    </row>
    <row r="80" spans="1:15" ht="87" customHeight="1">
      <c r="A80" s="3">
        <v>62</v>
      </c>
      <c r="B80" s="3" t="s">
        <v>128</v>
      </c>
      <c r="C80" s="3" t="s">
        <v>129</v>
      </c>
      <c r="D80" s="7" t="s">
        <v>142</v>
      </c>
      <c r="E80" s="4" t="s">
        <v>25</v>
      </c>
      <c r="F80" s="8" t="s">
        <v>131</v>
      </c>
      <c r="G80" s="4" t="s">
        <v>132</v>
      </c>
      <c r="H80" s="3">
        <v>10</v>
      </c>
      <c r="I80" s="3">
        <v>80</v>
      </c>
      <c r="J80" s="4" t="s">
        <v>153</v>
      </c>
      <c r="K80" s="13">
        <f>90000*1.18</f>
        <v>106200</v>
      </c>
      <c r="L80" s="14" t="s">
        <v>151</v>
      </c>
      <c r="M80" s="14" t="s">
        <v>151</v>
      </c>
      <c r="N80" s="19" t="s">
        <v>175</v>
      </c>
      <c r="O80" s="9" t="s">
        <v>32</v>
      </c>
    </row>
    <row r="81" spans="1:15" ht="78" customHeight="1">
      <c r="A81" s="3">
        <v>63</v>
      </c>
      <c r="B81" s="3" t="s">
        <v>128</v>
      </c>
      <c r="C81" s="3" t="s">
        <v>129</v>
      </c>
      <c r="D81" s="7" t="s">
        <v>162</v>
      </c>
      <c r="E81" s="4" t="s">
        <v>25</v>
      </c>
      <c r="F81" s="8" t="s">
        <v>131</v>
      </c>
      <c r="G81" s="4" t="s">
        <v>132</v>
      </c>
      <c r="H81" s="3">
        <v>10</v>
      </c>
      <c r="I81" s="3">
        <v>80</v>
      </c>
      <c r="J81" s="4" t="s">
        <v>153</v>
      </c>
      <c r="K81" s="13">
        <f>56000*1.18</f>
        <v>66080</v>
      </c>
      <c r="L81" s="14" t="s">
        <v>154</v>
      </c>
      <c r="M81" s="14" t="s">
        <v>154</v>
      </c>
      <c r="N81" s="19" t="s">
        <v>175</v>
      </c>
      <c r="O81" s="9" t="s">
        <v>32</v>
      </c>
    </row>
    <row r="82" spans="1:15" ht="88.5" customHeight="1">
      <c r="A82" s="3">
        <v>64</v>
      </c>
      <c r="B82" s="3" t="s">
        <v>128</v>
      </c>
      <c r="C82" s="3" t="s">
        <v>129</v>
      </c>
      <c r="D82" s="7" t="s">
        <v>142</v>
      </c>
      <c r="E82" s="4" t="s">
        <v>25</v>
      </c>
      <c r="F82" s="8" t="s">
        <v>131</v>
      </c>
      <c r="G82" s="4" t="s">
        <v>132</v>
      </c>
      <c r="H82" s="3">
        <v>3</v>
      </c>
      <c r="I82" s="3">
        <v>80</v>
      </c>
      <c r="J82" s="4" t="s">
        <v>153</v>
      </c>
      <c r="K82" s="13">
        <f>16800*1.18</f>
        <v>19824</v>
      </c>
      <c r="L82" s="14" t="s">
        <v>154</v>
      </c>
      <c r="M82" s="14" t="s">
        <v>154</v>
      </c>
      <c r="N82" s="19" t="s">
        <v>175</v>
      </c>
      <c r="O82" s="9" t="s">
        <v>32</v>
      </c>
    </row>
    <row r="83" spans="1:15" ht="146.25" customHeight="1">
      <c r="A83" s="3">
        <v>65</v>
      </c>
      <c r="B83" s="3" t="s">
        <v>128</v>
      </c>
      <c r="C83" s="3" t="s">
        <v>129</v>
      </c>
      <c r="D83" s="7" t="s">
        <v>143</v>
      </c>
      <c r="E83" s="4" t="s">
        <v>25</v>
      </c>
      <c r="F83" s="8" t="s">
        <v>131</v>
      </c>
      <c r="G83" s="4" t="s">
        <v>132</v>
      </c>
      <c r="H83" s="3">
        <v>1</v>
      </c>
      <c r="I83" s="3">
        <v>80</v>
      </c>
      <c r="J83" s="4" t="s">
        <v>153</v>
      </c>
      <c r="K83" s="13">
        <f>460000*1.18</f>
        <v>542800</v>
      </c>
      <c r="L83" s="14" t="s">
        <v>155</v>
      </c>
      <c r="M83" s="14" t="s">
        <v>154</v>
      </c>
      <c r="N83" s="19" t="s">
        <v>175</v>
      </c>
      <c r="O83" s="9" t="s">
        <v>32</v>
      </c>
    </row>
    <row r="84" spans="1:15" ht="90.75" customHeight="1">
      <c r="A84" s="3">
        <v>66</v>
      </c>
      <c r="B84" s="3" t="s">
        <v>128</v>
      </c>
      <c r="C84" s="3" t="s">
        <v>129</v>
      </c>
      <c r="D84" s="7" t="s">
        <v>144</v>
      </c>
      <c r="E84" s="4" t="s">
        <v>25</v>
      </c>
      <c r="F84" s="8" t="s">
        <v>131</v>
      </c>
      <c r="G84" s="4" t="s">
        <v>132</v>
      </c>
      <c r="H84" s="3">
        <v>2</v>
      </c>
      <c r="I84" s="3">
        <v>80</v>
      </c>
      <c r="J84" s="4" t="s">
        <v>153</v>
      </c>
      <c r="K84" s="13">
        <f>10100*1.18</f>
        <v>11918</v>
      </c>
      <c r="L84" s="14" t="s">
        <v>155</v>
      </c>
      <c r="M84" s="14" t="s">
        <v>29</v>
      </c>
      <c r="N84" s="19" t="s">
        <v>175</v>
      </c>
      <c r="O84" s="9" t="s">
        <v>32</v>
      </c>
    </row>
    <row r="85" spans="1:15" ht="87.75" customHeight="1">
      <c r="A85" s="3">
        <v>67</v>
      </c>
      <c r="B85" s="3" t="s">
        <v>128</v>
      </c>
      <c r="C85" s="3" t="s">
        <v>129</v>
      </c>
      <c r="D85" s="7" t="s">
        <v>144</v>
      </c>
      <c r="E85" s="4" t="s">
        <v>25</v>
      </c>
      <c r="F85" s="8" t="s">
        <v>131</v>
      </c>
      <c r="G85" s="4" t="s">
        <v>132</v>
      </c>
      <c r="H85" s="3">
        <v>1</v>
      </c>
      <c r="I85" s="3">
        <v>80</v>
      </c>
      <c r="J85" s="4" t="s">
        <v>153</v>
      </c>
      <c r="K85" s="13">
        <f>35000*1.18</f>
        <v>41300</v>
      </c>
      <c r="L85" s="14" t="s">
        <v>155</v>
      </c>
      <c r="M85" s="14" t="s">
        <v>29</v>
      </c>
      <c r="N85" s="19" t="s">
        <v>175</v>
      </c>
      <c r="O85" s="9" t="s">
        <v>32</v>
      </c>
    </row>
    <row r="86" spans="1:15" ht="87" customHeight="1">
      <c r="A86" s="3">
        <v>68</v>
      </c>
      <c r="B86" s="3" t="s">
        <v>128</v>
      </c>
      <c r="C86" s="3" t="s">
        <v>129</v>
      </c>
      <c r="D86" s="7" t="s">
        <v>144</v>
      </c>
      <c r="E86" s="4" t="s">
        <v>25</v>
      </c>
      <c r="F86" s="8" t="s">
        <v>131</v>
      </c>
      <c r="G86" s="4" t="s">
        <v>132</v>
      </c>
      <c r="H86" s="3">
        <v>3</v>
      </c>
      <c r="I86" s="3">
        <v>80</v>
      </c>
      <c r="J86" s="4" t="s">
        <v>153</v>
      </c>
      <c r="K86" s="13">
        <v>9045</v>
      </c>
      <c r="L86" s="14" t="s">
        <v>29</v>
      </c>
      <c r="M86" s="14" t="s">
        <v>154</v>
      </c>
      <c r="N86" s="19" t="s">
        <v>175</v>
      </c>
      <c r="O86" s="9" t="s">
        <v>32</v>
      </c>
    </row>
    <row r="87" spans="1:15" ht="147" customHeight="1">
      <c r="A87" s="3">
        <v>69</v>
      </c>
      <c r="B87" s="3" t="s">
        <v>128</v>
      </c>
      <c r="C87" s="3" t="s">
        <v>129</v>
      </c>
      <c r="D87" s="7" t="s">
        <v>145</v>
      </c>
      <c r="E87" s="4" t="s">
        <v>25</v>
      </c>
      <c r="F87" s="8" t="s">
        <v>131</v>
      </c>
      <c r="G87" s="4" t="s">
        <v>132</v>
      </c>
      <c r="H87" s="3">
        <v>10</v>
      </c>
      <c r="I87" s="3">
        <v>4</v>
      </c>
      <c r="J87" s="4" t="s">
        <v>153</v>
      </c>
      <c r="K87" s="13">
        <f>24000*1.18</f>
        <v>28320</v>
      </c>
      <c r="L87" s="14" t="s">
        <v>155</v>
      </c>
      <c r="M87" s="14" t="s">
        <v>154</v>
      </c>
      <c r="N87" s="19" t="s">
        <v>175</v>
      </c>
      <c r="O87" s="9" t="s">
        <v>32</v>
      </c>
    </row>
    <row r="88" spans="1:15" ht="90" customHeight="1">
      <c r="A88" s="3">
        <v>70</v>
      </c>
      <c r="B88" s="3" t="s">
        <v>128</v>
      </c>
      <c r="C88" s="3" t="s">
        <v>129</v>
      </c>
      <c r="D88" s="7" t="s">
        <v>145</v>
      </c>
      <c r="E88" s="4" t="s">
        <v>25</v>
      </c>
      <c r="F88" s="8" t="s">
        <v>131</v>
      </c>
      <c r="G88" s="4" t="s">
        <v>132</v>
      </c>
      <c r="H88" s="3">
        <v>10</v>
      </c>
      <c r="I88" s="3">
        <v>6</v>
      </c>
      <c r="J88" s="4" t="s">
        <v>153</v>
      </c>
      <c r="K88" s="13">
        <f>36000*1.18</f>
        <v>42480</v>
      </c>
      <c r="L88" s="14" t="s">
        <v>29</v>
      </c>
      <c r="M88" s="14" t="s">
        <v>154</v>
      </c>
      <c r="N88" s="19" t="s">
        <v>175</v>
      </c>
      <c r="O88" s="9" t="s">
        <v>32</v>
      </c>
    </row>
    <row r="89" spans="1:15" s="25" customFormat="1" ht="124.5" customHeight="1">
      <c r="A89" s="21">
        <v>71</v>
      </c>
      <c r="B89" s="21" t="s">
        <v>33</v>
      </c>
      <c r="C89" s="21" t="s">
        <v>108</v>
      </c>
      <c r="D89" s="17" t="s">
        <v>146</v>
      </c>
      <c r="E89" s="19" t="s">
        <v>25</v>
      </c>
      <c r="F89" s="22" t="s">
        <v>39</v>
      </c>
      <c r="G89" s="19" t="s">
        <v>40</v>
      </c>
      <c r="H89" s="21">
        <v>1</v>
      </c>
      <c r="I89" s="21">
        <v>80</v>
      </c>
      <c r="J89" s="19" t="s">
        <v>153</v>
      </c>
      <c r="K89" s="13">
        <f>457250*1.18</f>
        <v>539555</v>
      </c>
      <c r="L89" s="23" t="s">
        <v>29</v>
      </c>
      <c r="M89" s="23" t="s">
        <v>154</v>
      </c>
      <c r="N89" s="19" t="s">
        <v>175</v>
      </c>
      <c r="O89" s="24" t="s">
        <v>32</v>
      </c>
    </row>
    <row r="90" spans="1:15" ht="73.5" customHeight="1">
      <c r="A90" s="3">
        <v>72</v>
      </c>
      <c r="B90" s="3" t="s">
        <v>33</v>
      </c>
      <c r="C90" s="3" t="s">
        <v>108</v>
      </c>
      <c r="D90" s="30" t="s">
        <v>147</v>
      </c>
      <c r="E90" s="4" t="s">
        <v>25</v>
      </c>
      <c r="F90" s="8" t="s">
        <v>39</v>
      </c>
      <c r="G90" s="4" t="s">
        <v>40</v>
      </c>
      <c r="H90" s="3">
        <v>1</v>
      </c>
      <c r="I90" s="3">
        <v>80</v>
      </c>
      <c r="J90" s="4" t="s">
        <v>153</v>
      </c>
      <c r="K90" s="13">
        <v>390780</v>
      </c>
      <c r="L90" s="14" t="s">
        <v>29</v>
      </c>
      <c r="M90" s="14" t="s">
        <v>154</v>
      </c>
      <c r="N90" s="19" t="s">
        <v>175</v>
      </c>
      <c r="O90" s="9" t="s">
        <v>32</v>
      </c>
    </row>
    <row r="91" spans="1:15" ht="89.25" customHeight="1">
      <c r="A91" s="3">
        <v>73</v>
      </c>
      <c r="B91" s="3" t="s">
        <v>148</v>
      </c>
      <c r="C91" s="3" t="s">
        <v>149</v>
      </c>
      <c r="D91" s="7" t="s">
        <v>163</v>
      </c>
      <c r="E91" s="4" t="s">
        <v>25</v>
      </c>
      <c r="F91" s="8" t="s">
        <v>131</v>
      </c>
      <c r="G91" s="4" t="s">
        <v>132</v>
      </c>
      <c r="H91" s="3">
        <v>132</v>
      </c>
      <c r="I91" s="3">
        <v>80</v>
      </c>
      <c r="J91" s="4" t="s">
        <v>153</v>
      </c>
      <c r="K91" s="13">
        <f>240000*1.18</f>
        <v>283200</v>
      </c>
      <c r="L91" s="14" t="s">
        <v>155</v>
      </c>
      <c r="M91" s="14" t="s">
        <v>154</v>
      </c>
      <c r="N91" s="19" t="s">
        <v>175</v>
      </c>
      <c r="O91" s="9" t="s">
        <v>32</v>
      </c>
    </row>
    <row r="92" spans="1:15" ht="98.25" customHeight="1">
      <c r="A92" s="3">
        <v>74</v>
      </c>
      <c r="B92" s="3" t="s">
        <v>148</v>
      </c>
      <c r="C92" s="3" t="s">
        <v>149</v>
      </c>
      <c r="D92" s="7" t="s">
        <v>164</v>
      </c>
      <c r="E92" s="4" t="s">
        <v>25</v>
      </c>
      <c r="F92" s="8" t="s">
        <v>131</v>
      </c>
      <c r="G92" s="4" t="s">
        <v>132</v>
      </c>
      <c r="H92" s="3">
        <v>5</v>
      </c>
      <c r="I92" s="3">
        <v>80</v>
      </c>
      <c r="J92" s="4" t="s">
        <v>153</v>
      </c>
      <c r="K92" s="13">
        <f>13000*1.18</f>
        <v>15340</v>
      </c>
      <c r="L92" s="14" t="s">
        <v>155</v>
      </c>
      <c r="M92" s="14" t="s">
        <v>154</v>
      </c>
      <c r="N92" s="19" t="s">
        <v>175</v>
      </c>
      <c r="O92" s="9" t="s">
        <v>32</v>
      </c>
    </row>
    <row r="93" spans="1:15" ht="98.25" customHeight="1">
      <c r="A93" s="3">
        <v>75</v>
      </c>
      <c r="B93" s="3" t="s">
        <v>148</v>
      </c>
      <c r="C93" s="3" t="s">
        <v>149</v>
      </c>
      <c r="D93" s="7" t="s">
        <v>165</v>
      </c>
      <c r="E93" s="4" t="s">
        <v>25</v>
      </c>
      <c r="F93" s="8" t="s">
        <v>131</v>
      </c>
      <c r="G93" s="4" t="s">
        <v>132</v>
      </c>
      <c r="H93" s="3">
        <v>10</v>
      </c>
      <c r="I93" s="3">
        <v>53</v>
      </c>
      <c r="J93" s="4" t="s">
        <v>170</v>
      </c>
      <c r="K93" s="13">
        <f>18000*1.18</f>
        <v>21240</v>
      </c>
      <c r="L93" s="14" t="s">
        <v>155</v>
      </c>
      <c r="M93" s="14" t="s">
        <v>154</v>
      </c>
      <c r="N93" s="19" t="s">
        <v>175</v>
      </c>
      <c r="O93" s="9" t="s">
        <v>32</v>
      </c>
    </row>
    <row r="94" spans="1:15" ht="99.75" customHeight="1">
      <c r="A94" s="3">
        <v>76</v>
      </c>
      <c r="B94" s="3" t="s">
        <v>148</v>
      </c>
      <c r="C94" s="3" t="s">
        <v>149</v>
      </c>
      <c r="D94" s="7" t="s">
        <v>166</v>
      </c>
      <c r="E94" s="4" t="s">
        <v>25</v>
      </c>
      <c r="F94" s="8" t="s">
        <v>131</v>
      </c>
      <c r="G94" s="4" t="s">
        <v>132</v>
      </c>
      <c r="H94" s="3">
        <v>20</v>
      </c>
      <c r="I94" s="3">
        <v>89</v>
      </c>
      <c r="J94" s="4" t="s">
        <v>169</v>
      </c>
      <c r="K94" s="10">
        <f>40000*1.18</f>
        <v>47200</v>
      </c>
      <c r="L94" s="14" t="s">
        <v>155</v>
      </c>
      <c r="M94" s="14" t="s">
        <v>154</v>
      </c>
      <c r="N94" s="19" t="s">
        <v>175</v>
      </c>
      <c r="O94" s="9" t="s">
        <v>32</v>
      </c>
    </row>
    <row r="95" spans="1:15" ht="88.5" customHeight="1">
      <c r="A95" s="3">
        <v>77</v>
      </c>
      <c r="B95" s="3" t="s">
        <v>148</v>
      </c>
      <c r="C95" s="3" t="s">
        <v>149</v>
      </c>
      <c r="D95" s="7" t="s">
        <v>167</v>
      </c>
      <c r="E95" s="4" t="s">
        <v>25</v>
      </c>
      <c r="F95" s="8" t="s">
        <v>131</v>
      </c>
      <c r="G95" s="4" t="s">
        <v>132</v>
      </c>
      <c r="H95" s="3">
        <v>13</v>
      </c>
      <c r="I95" s="3">
        <v>56</v>
      </c>
      <c r="J95" s="4" t="s">
        <v>172</v>
      </c>
      <c r="K95" s="13">
        <f>27000*1.18</f>
        <v>31860</v>
      </c>
      <c r="L95" s="14" t="s">
        <v>155</v>
      </c>
      <c r="M95" s="14" t="s">
        <v>154</v>
      </c>
      <c r="N95" s="19" t="s">
        <v>175</v>
      </c>
      <c r="O95" s="9" t="s">
        <v>32</v>
      </c>
    </row>
    <row r="96" spans="1:15" ht="100.5" customHeight="1">
      <c r="A96" s="3">
        <v>78</v>
      </c>
      <c r="B96" s="3" t="s">
        <v>148</v>
      </c>
      <c r="C96" s="3" t="s">
        <v>149</v>
      </c>
      <c r="D96" s="7" t="s">
        <v>168</v>
      </c>
      <c r="E96" s="4" t="s">
        <v>25</v>
      </c>
      <c r="F96" s="8" t="s">
        <v>131</v>
      </c>
      <c r="G96" s="4" t="s">
        <v>132</v>
      </c>
      <c r="H96" s="3">
        <v>12</v>
      </c>
      <c r="I96" s="3">
        <v>73</v>
      </c>
      <c r="J96" s="4" t="s">
        <v>171</v>
      </c>
      <c r="K96" s="13">
        <f>20000*1.18</f>
        <v>23600</v>
      </c>
      <c r="L96" s="14" t="s">
        <v>155</v>
      </c>
      <c r="M96" s="14" t="s">
        <v>154</v>
      </c>
      <c r="N96" s="19" t="s">
        <v>175</v>
      </c>
      <c r="O96" s="9" t="s">
        <v>32</v>
      </c>
    </row>
    <row r="97" spans="1:15" ht="71.25" customHeight="1">
      <c r="A97" s="3">
        <v>79</v>
      </c>
      <c r="B97" s="3" t="s">
        <v>45</v>
      </c>
      <c r="C97" s="3" t="s">
        <v>46</v>
      </c>
      <c r="D97" s="7" t="s">
        <v>150</v>
      </c>
      <c r="E97" s="4" t="s">
        <v>25</v>
      </c>
      <c r="F97" s="8" t="s">
        <v>39</v>
      </c>
      <c r="G97" s="4" t="s">
        <v>40</v>
      </c>
      <c r="H97" s="3">
        <v>2</v>
      </c>
      <c r="I97" s="3">
        <v>80</v>
      </c>
      <c r="J97" s="4" t="s">
        <v>153</v>
      </c>
      <c r="K97" s="13">
        <f>218000*1.18</f>
        <v>257240</v>
      </c>
      <c r="L97" s="14" t="s">
        <v>29</v>
      </c>
      <c r="M97" s="14" t="s">
        <v>154</v>
      </c>
      <c r="N97" s="19" t="s">
        <v>175</v>
      </c>
      <c r="O97" s="9" t="s">
        <v>32</v>
      </c>
    </row>
    <row r="98" spans="1:15" ht="71.25" customHeight="1">
      <c r="A98" s="3">
        <v>80</v>
      </c>
      <c r="B98" s="3" t="s">
        <v>45</v>
      </c>
      <c r="C98" s="21" t="s">
        <v>179</v>
      </c>
      <c r="D98" s="7" t="s">
        <v>180</v>
      </c>
      <c r="E98" s="4" t="s">
        <v>25</v>
      </c>
      <c r="F98" s="22" t="s">
        <v>109</v>
      </c>
      <c r="G98" s="4" t="s">
        <v>40</v>
      </c>
      <c r="H98" s="3">
        <v>56</v>
      </c>
      <c r="I98" s="3">
        <v>80</v>
      </c>
      <c r="J98" s="4" t="s">
        <v>153</v>
      </c>
      <c r="K98" s="13">
        <v>112290</v>
      </c>
      <c r="L98" s="14">
        <v>42125</v>
      </c>
      <c r="M98" s="23" t="s">
        <v>176</v>
      </c>
      <c r="N98" s="19" t="s">
        <v>175</v>
      </c>
      <c r="O98" s="9" t="s">
        <v>32</v>
      </c>
    </row>
    <row r="99" spans="1:15" ht="96" customHeight="1">
      <c r="A99" s="21">
        <v>81</v>
      </c>
      <c r="B99" s="21" t="s">
        <v>116</v>
      </c>
      <c r="C99" s="21" t="s">
        <v>192</v>
      </c>
      <c r="D99" s="7" t="s">
        <v>193</v>
      </c>
      <c r="E99" s="19" t="s">
        <v>190</v>
      </c>
      <c r="F99" s="22" t="s">
        <v>109</v>
      </c>
      <c r="G99" s="19" t="s">
        <v>44</v>
      </c>
      <c r="H99" s="21">
        <v>20</v>
      </c>
      <c r="I99" s="21">
        <v>80</v>
      </c>
      <c r="J99" s="19" t="s">
        <v>191</v>
      </c>
      <c r="K99" s="13">
        <v>167823</v>
      </c>
      <c r="L99" s="31" t="s">
        <v>182</v>
      </c>
      <c r="M99" s="31" t="s">
        <v>188</v>
      </c>
      <c r="N99" s="19" t="s">
        <v>175</v>
      </c>
      <c r="O99" s="24" t="s">
        <v>32</v>
      </c>
    </row>
    <row r="100" spans="1:15" ht="96" customHeight="1">
      <c r="A100" s="21">
        <v>82</v>
      </c>
      <c r="B100" s="21" t="s">
        <v>65</v>
      </c>
      <c r="C100" s="21" t="s">
        <v>183</v>
      </c>
      <c r="D100" s="7" t="s">
        <v>184</v>
      </c>
      <c r="E100" s="19" t="s">
        <v>185</v>
      </c>
      <c r="F100" s="22" t="s">
        <v>109</v>
      </c>
      <c r="G100" s="19" t="s">
        <v>44</v>
      </c>
      <c r="H100" s="21">
        <v>60000</v>
      </c>
      <c r="I100" s="21" t="s">
        <v>186</v>
      </c>
      <c r="J100" s="19" t="s">
        <v>187</v>
      </c>
      <c r="K100" s="42">
        <v>481800</v>
      </c>
      <c r="L100" s="31" t="s">
        <v>224</v>
      </c>
      <c r="M100" s="31" t="s">
        <v>188</v>
      </c>
      <c r="N100" s="19" t="s">
        <v>175</v>
      </c>
      <c r="O100" s="24" t="s">
        <v>32</v>
      </c>
    </row>
    <row r="101" spans="1:15" s="45" customFormat="1" ht="79.5" customHeight="1">
      <c r="A101" s="39">
        <v>83</v>
      </c>
      <c r="B101" s="39" t="s">
        <v>33</v>
      </c>
      <c r="C101" s="39" t="s">
        <v>112</v>
      </c>
      <c r="D101" s="40" t="s">
        <v>253</v>
      </c>
      <c r="E101" s="41" t="s">
        <v>194</v>
      </c>
      <c r="F101" s="55" t="s">
        <v>195</v>
      </c>
      <c r="G101" s="41" t="s">
        <v>196</v>
      </c>
      <c r="H101" s="39">
        <v>818.2</v>
      </c>
      <c r="I101" s="39">
        <v>80</v>
      </c>
      <c r="J101" s="41" t="s">
        <v>191</v>
      </c>
      <c r="K101" s="42">
        <v>743400</v>
      </c>
      <c r="L101" s="43" t="s">
        <v>239</v>
      </c>
      <c r="M101" s="43" t="s">
        <v>252</v>
      </c>
      <c r="N101" s="41" t="s">
        <v>246</v>
      </c>
      <c r="O101" s="44" t="s">
        <v>156</v>
      </c>
    </row>
    <row r="102" spans="1:15" ht="79.5" customHeight="1">
      <c r="A102" s="21">
        <v>84</v>
      </c>
      <c r="B102" s="21" t="s">
        <v>189</v>
      </c>
      <c r="C102" s="21" t="s">
        <v>200</v>
      </c>
      <c r="D102" s="7" t="s">
        <v>201</v>
      </c>
      <c r="E102" s="19" t="s">
        <v>194</v>
      </c>
      <c r="F102" s="21">
        <v>911</v>
      </c>
      <c r="G102" s="19" t="s">
        <v>202</v>
      </c>
      <c r="H102" s="21">
        <v>365</v>
      </c>
      <c r="I102" s="21">
        <v>80</v>
      </c>
      <c r="J102" s="19" t="s">
        <v>191</v>
      </c>
      <c r="K102" s="13">
        <v>135050.04</v>
      </c>
      <c r="L102" s="23" t="s">
        <v>197</v>
      </c>
      <c r="M102" s="31" t="s">
        <v>203</v>
      </c>
      <c r="N102" s="19" t="s">
        <v>175</v>
      </c>
      <c r="O102" s="24" t="s">
        <v>32</v>
      </c>
    </row>
    <row r="103" spans="1:15" ht="79.5" customHeight="1">
      <c r="A103" s="21">
        <v>85</v>
      </c>
      <c r="B103" s="21" t="s">
        <v>207</v>
      </c>
      <c r="C103" s="21" t="s">
        <v>208</v>
      </c>
      <c r="D103" s="7" t="s">
        <v>211</v>
      </c>
      <c r="E103" s="19" t="s">
        <v>194</v>
      </c>
      <c r="F103" s="21">
        <v>647</v>
      </c>
      <c r="G103" s="19" t="s">
        <v>40</v>
      </c>
      <c r="H103" s="21">
        <v>15330</v>
      </c>
      <c r="I103" s="21">
        <v>80</v>
      </c>
      <c r="J103" s="19" t="s">
        <v>191</v>
      </c>
      <c r="K103" s="13">
        <v>6647892.83</v>
      </c>
      <c r="L103" s="31" t="s">
        <v>220</v>
      </c>
      <c r="M103" s="31" t="s">
        <v>210</v>
      </c>
      <c r="N103" s="19" t="s">
        <v>175</v>
      </c>
      <c r="O103" s="24" t="s">
        <v>32</v>
      </c>
    </row>
    <row r="104" spans="1:15" ht="79.5" customHeight="1">
      <c r="A104" s="21">
        <v>86</v>
      </c>
      <c r="B104" s="21" t="s">
        <v>207</v>
      </c>
      <c r="C104" s="21" t="s">
        <v>209</v>
      </c>
      <c r="D104" s="7" t="s">
        <v>211</v>
      </c>
      <c r="E104" s="19" t="s">
        <v>194</v>
      </c>
      <c r="F104" s="21">
        <v>647</v>
      </c>
      <c r="G104" s="19" t="s">
        <v>40</v>
      </c>
      <c r="H104" s="21">
        <v>53655</v>
      </c>
      <c r="I104" s="21">
        <v>80</v>
      </c>
      <c r="J104" s="19" t="s">
        <v>191</v>
      </c>
      <c r="K104" s="13">
        <v>1899397.95</v>
      </c>
      <c r="L104" s="23" t="s">
        <v>197</v>
      </c>
      <c r="M104" s="31" t="s">
        <v>212</v>
      </c>
      <c r="N104" s="19" t="s">
        <v>175</v>
      </c>
      <c r="O104" s="24" t="s">
        <v>32</v>
      </c>
    </row>
    <row r="105" spans="1:15" ht="79.5" customHeight="1">
      <c r="A105" s="21">
        <v>87</v>
      </c>
      <c r="B105" s="21" t="s">
        <v>207</v>
      </c>
      <c r="C105" s="21" t="s">
        <v>219</v>
      </c>
      <c r="D105" s="7" t="s">
        <v>214</v>
      </c>
      <c r="E105" s="19" t="s">
        <v>215</v>
      </c>
      <c r="F105" s="21">
        <v>796</v>
      </c>
      <c r="G105" s="19" t="s">
        <v>44</v>
      </c>
      <c r="H105" s="21">
        <v>1</v>
      </c>
      <c r="I105" s="21">
        <v>80</v>
      </c>
      <c r="J105" s="19" t="s">
        <v>191</v>
      </c>
      <c r="K105" s="13">
        <v>330000</v>
      </c>
      <c r="L105" s="31" t="s">
        <v>212</v>
      </c>
      <c r="M105" s="31" t="s">
        <v>216</v>
      </c>
      <c r="N105" s="19" t="s">
        <v>175</v>
      </c>
      <c r="O105" s="24" t="s">
        <v>32</v>
      </c>
    </row>
    <row r="106" spans="1:15" s="38" customFormat="1" ht="79.5" customHeight="1">
      <c r="A106" s="35">
        <v>88</v>
      </c>
      <c r="B106" s="35" t="s">
        <v>207</v>
      </c>
      <c r="C106" s="35" t="s">
        <v>208</v>
      </c>
      <c r="D106" s="7" t="s">
        <v>218</v>
      </c>
      <c r="E106" s="7" t="s">
        <v>217</v>
      </c>
      <c r="F106" s="35">
        <v>796</v>
      </c>
      <c r="G106" s="7" t="s">
        <v>44</v>
      </c>
      <c r="H106" s="35">
        <v>1</v>
      </c>
      <c r="I106" s="35">
        <v>80</v>
      </c>
      <c r="J106" s="7" t="s">
        <v>191</v>
      </c>
      <c r="K106" s="13">
        <v>188879</v>
      </c>
      <c r="L106" s="36" t="s">
        <v>212</v>
      </c>
      <c r="M106" s="36" t="s">
        <v>212</v>
      </c>
      <c r="N106" s="7" t="s">
        <v>175</v>
      </c>
      <c r="O106" s="37" t="s">
        <v>32</v>
      </c>
    </row>
    <row r="107" spans="1:15" s="45" customFormat="1" ht="79.5" customHeight="1">
      <c r="A107" s="39">
        <v>89</v>
      </c>
      <c r="B107" s="39" t="s">
        <v>233</v>
      </c>
      <c r="C107" s="39" t="s">
        <v>234</v>
      </c>
      <c r="D107" s="40" t="s">
        <v>222</v>
      </c>
      <c r="E107" s="41" t="s">
        <v>223</v>
      </c>
      <c r="F107" s="39">
        <v>647</v>
      </c>
      <c r="G107" s="41" t="s">
        <v>40</v>
      </c>
      <c r="H107" s="39">
        <v>7</v>
      </c>
      <c r="I107" s="39">
        <v>80</v>
      </c>
      <c r="J107" s="41" t="s">
        <v>191</v>
      </c>
      <c r="K107" s="42">
        <v>270860</v>
      </c>
      <c r="L107" s="43" t="s">
        <v>228</v>
      </c>
      <c r="M107" s="43" t="s">
        <v>188</v>
      </c>
      <c r="N107" s="41" t="s">
        <v>175</v>
      </c>
      <c r="O107" s="44" t="s">
        <v>32</v>
      </c>
    </row>
    <row r="108" spans="1:15" s="45" customFormat="1" ht="79.5" customHeight="1">
      <c r="A108" s="39">
        <v>90</v>
      </c>
      <c r="B108" s="39" t="s">
        <v>207</v>
      </c>
      <c r="C108" s="39" t="s">
        <v>209</v>
      </c>
      <c r="D108" s="40" t="s">
        <v>211</v>
      </c>
      <c r="E108" s="41" t="s">
        <v>194</v>
      </c>
      <c r="F108" s="39">
        <v>647</v>
      </c>
      <c r="G108" s="41" t="s">
        <v>40</v>
      </c>
      <c r="H108" s="39">
        <v>53655</v>
      </c>
      <c r="I108" s="39">
        <v>80</v>
      </c>
      <c r="J108" s="41" t="s">
        <v>191</v>
      </c>
      <c r="K108" s="42">
        <v>1899397.95</v>
      </c>
      <c r="L108" s="43" t="s">
        <v>212</v>
      </c>
      <c r="M108" s="43" t="s">
        <v>224</v>
      </c>
      <c r="N108" s="41" t="s">
        <v>175</v>
      </c>
      <c r="O108" s="44" t="s">
        <v>32</v>
      </c>
    </row>
    <row r="109" spans="1:15" s="45" customFormat="1" ht="79.5" customHeight="1">
      <c r="A109" s="39">
        <v>91</v>
      </c>
      <c r="B109" s="39" t="s">
        <v>207</v>
      </c>
      <c r="C109" s="39" t="s">
        <v>209</v>
      </c>
      <c r="D109" s="41" t="s">
        <v>225</v>
      </c>
      <c r="E109" s="41" t="s">
        <v>235</v>
      </c>
      <c r="F109" s="39">
        <v>647</v>
      </c>
      <c r="G109" s="41" t="s">
        <v>40</v>
      </c>
      <c r="H109" s="39">
        <v>1</v>
      </c>
      <c r="I109" s="39">
        <v>80</v>
      </c>
      <c r="J109" s="41" t="s">
        <v>191</v>
      </c>
      <c r="K109" s="42">
        <v>350000</v>
      </c>
      <c r="L109" s="43" t="s">
        <v>182</v>
      </c>
      <c r="M109" s="43" t="s">
        <v>188</v>
      </c>
      <c r="N109" s="41" t="s">
        <v>175</v>
      </c>
      <c r="O109" s="44" t="s">
        <v>32</v>
      </c>
    </row>
    <row r="110" spans="1:15" s="45" customFormat="1" ht="105" customHeight="1">
      <c r="A110" s="39">
        <v>92</v>
      </c>
      <c r="B110" s="39" t="s">
        <v>207</v>
      </c>
      <c r="C110" s="39" t="s">
        <v>208</v>
      </c>
      <c r="D110" s="40" t="s">
        <v>238</v>
      </c>
      <c r="E110" s="41" t="s">
        <v>194</v>
      </c>
      <c r="F110" s="39">
        <v>951</v>
      </c>
      <c r="G110" s="41" t="s">
        <v>237</v>
      </c>
      <c r="H110" s="39">
        <v>183.96</v>
      </c>
      <c r="I110" s="39" t="s">
        <v>249</v>
      </c>
      <c r="J110" s="41" t="s">
        <v>250</v>
      </c>
      <c r="K110" s="42">
        <v>22336666.95</v>
      </c>
      <c r="L110" s="43" t="s">
        <v>239</v>
      </c>
      <c r="M110" s="43" t="s">
        <v>247</v>
      </c>
      <c r="N110" s="41" t="s">
        <v>221</v>
      </c>
      <c r="O110" s="44" t="s">
        <v>32</v>
      </c>
    </row>
    <row r="111" spans="1:15" s="45" customFormat="1" ht="79.5" customHeight="1">
      <c r="A111" s="39">
        <v>93</v>
      </c>
      <c r="B111" s="46" t="s">
        <v>33</v>
      </c>
      <c r="C111" s="46" t="s">
        <v>108</v>
      </c>
      <c r="D111" s="40" t="s">
        <v>236</v>
      </c>
      <c r="E111" s="41" t="s">
        <v>190</v>
      </c>
      <c r="F111" s="39">
        <v>647</v>
      </c>
      <c r="G111" s="41" t="s">
        <v>40</v>
      </c>
      <c r="H111" s="39">
        <v>1</v>
      </c>
      <c r="I111" s="39">
        <v>80</v>
      </c>
      <c r="J111" s="41" t="s">
        <v>191</v>
      </c>
      <c r="K111" s="42">
        <v>524858.15</v>
      </c>
      <c r="L111" s="43" t="s">
        <v>224</v>
      </c>
      <c r="M111" s="43" t="s">
        <v>229</v>
      </c>
      <c r="N111" s="41" t="s">
        <v>175</v>
      </c>
      <c r="O111" s="44" t="s">
        <v>32</v>
      </c>
    </row>
    <row r="112" spans="1:15" s="45" customFormat="1" ht="79.5" customHeight="1">
      <c r="A112" s="39">
        <v>94</v>
      </c>
      <c r="B112" s="39" t="s">
        <v>207</v>
      </c>
      <c r="C112" s="39" t="s">
        <v>232</v>
      </c>
      <c r="D112" s="40" t="s">
        <v>231</v>
      </c>
      <c r="E112" s="41" t="s">
        <v>230</v>
      </c>
      <c r="F112" s="39">
        <v>642</v>
      </c>
      <c r="G112" s="41" t="s">
        <v>40</v>
      </c>
      <c r="H112" s="39">
        <v>1</v>
      </c>
      <c r="I112" s="39">
        <v>80</v>
      </c>
      <c r="J112" s="41" t="s">
        <v>191</v>
      </c>
      <c r="K112" s="42">
        <v>418357.2</v>
      </c>
      <c r="L112" s="43" t="s">
        <v>212</v>
      </c>
      <c r="M112" s="43" t="s">
        <v>188</v>
      </c>
      <c r="N112" s="41" t="s">
        <v>175</v>
      </c>
      <c r="O112" s="44" t="s">
        <v>32</v>
      </c>
    </row>
    <row r="113" spans="1:15" s="45" customFormat="1" ht="120">
      <c r="A113" s="47">
        <v>95</v>
      </c>
      <c r="B113" s="47" t="s">
        <v>33</v>
      </c>
      <c r="C113" s="47" t="s">
        <v>34</v>
      </c>
      <c r="D113" s="40" t="s">
        <v>126</v>
      </c>
      <c r="E113" s="40" t="s">
        <v>25</v>
      </c>
      <c r="F113" s="47">
        <v>796</v>
      </c>
      <c r="G113" s="40" t="s">
        <v>44</v>
      </c>
      <c r="H113" s="47">
        <v>77844</v>
      </c>
      <c r="I113" s="40" t="s">
        <v>127</v>
      </c>
      <c r="J113" s="40" t="s">
        <v>158</v>
      </c>
      <c r="K113" s="42">
        <v>25438251.39</v>
      </c>
      <c r="L113" s="48" t="s">
        <v>198</v>
      </c>
      <c r="M113" s="48" t="s">
        <v>199</v>
      </c>
      <c r="N113" s="49" t="s">
        <v>205</v>
      </c>
      <c r="O113" s="49" t="s">
        <v>156</v>
      </c>
    </row>
    <row r="114" spans="1:15" s="45" customFormat="1" ht="45" customHeight="1">
      <c r="A114" s="47">
        <v>96</v>
      </c>
      <c r="B114" s="47">
        <v>45</v>
      </c>
      <c r="C114" s="47">
        <v>45</v>
      </c>
      <c r="D114" s="40" t="s">
        <v>240</v>
      </c>
      <c r="E114" s="40" t="s">
        <v>241</v>
      </c>
      <c r="F114" s="47">
        <v>796</v>
      </c>
      <c r="G114" s="40" t="s">
        <v>242</v>
      </c>
      <c r="H114" s="47">
        <v>9</v>
      </c>
      <c r="I114" s="40">
        <v>80</v>
      </c>
      <c r="J114" s="40" t="s">
        <v>153</v>
      </c>
      <c r="K114" s="42">
        <v>126200</v>
      </c>
      <c r="L114" s="50" t="s">
        <v>224</v>
      </c>
      <c r="M114" s="50" t="s">
        <v>188</v>
      </c>
      <c r="N114" s="49" t="s">
        <v>175</v>
      </c>
      <c r="O114" s="49" t="s">
        <v>32</v>
      </c>
    </row>
    <row r="115" spans="1:15" s="45" customFormat="1" ht="66" customHeight="1">
      <c r="A115" s="47">
        <v>97</v>
      </c>
      <c r="B115" s="47">
        <v>32</v>
      </c>
      <c r="C115" s="47">
        <v>32</v>
      </c>
      <c r="D115" s="40" t="s">
        <v>243</v>
      </c>
      <c r="E115" s="40" t="s">
        <v>244</v>
      </c>
      <c r="F115" s="47">
        <v>796</v>
      </c>
      <c r="G115" s="40" t="s">
        <v>242</v>
      </c>
      <c r="H115" s="47">
        <v>22</v>
      </c>
      <c r="I115" s="40">
        <v>80</v>
      </c>
      <c r="J115" s="40" t="s">
        <v>153</v>
      </c>
      <c r="K115" s="42">
        <v>121000</v>
      </c>
      <c r="L115" s="50" t="s">
        <v>224</v>
      </c>
      <c r="M115" s="50" t="s">
        <v>188</v>
      </c>
      <c r="N115" s="49" t="s">
        <v>175</v>
      </c>
      <c r="O115" s="49" t="s">
        <v>32</v>
      </c>
    </row>
    <row r="116" spans="1:15" s="45" customFormat="1" ht="63.75" customHeight="1">
      <c r="A116" s="47">
        <v>98</v>
      </c>
      <c r="B116" s="47">
        <v>22</v>
      </c>
      <c r="C116" s="47">
        <v>22</v>
      </c>
      <c r="D116" s="40" t="s">
        <v>245</v>
      </c>
      <c r="E116" s="40" t="s">
        <v>241</v>
      </c>
      <c r="F116" s="47">
        <v>796</v>
      </c>
      <c r="G116" s="40" t="s">
        <v>242</v>
      </c>
      <c r="H116" s="47">
        <v>12500</v>
      </c>
      <c r="I116" s="40">
        <v>80</v>
      </c>
      <c r="J116" s="40" t="s">
        <v>153</v>
      </c>
      <c r="K116" s="42">
        <v>249375</v>
      </c>
      <c r="L116" s="50" t="s">
        <v>224</v>
      </c>
      <c r="M116" s="50" t="s">
        <v>239</v>
      </c>
      <c r="N116" s="49" t="s">
        <v>175</v>
      </c>
      <c r="O116" s="49" t="s">
        <v>32</v>
      </c>
    </row>
    <row r="117" spans="4:5" ht="15.75">
      <c r="D117" s="34" t="s">
        <v>206</v>
      </c>
      <c r="E117" s="34"/>
    </row>
    <row r="118" spans="4:12" ht="15.75">
      <c r="D118" s="34" t="s">
        <v>213</v>
      </c>
      <c r="E118" s="34"/>
      <c r="L118" s="33" t="s">
        <v>254</v>
      </c>
    </row>
  </sheetData>
  <sheetProtection/>
  <mergeCells count="36">
    <mergeCell ref="O10:O13"/>
    <mergeCell ref="F14:F17"/>
    <mergeCell ref="J14:J17"/>
    <mergeCell ref="A3:E3"/>
    <mergeCell ref="F8:L8"/>
    <mergeCell ref="L14:L17"/>
    <mergeCell ref="F4:L4"/>
    <mergeCell ref="A9:O9"/>
    <mergeCell ref="O14:O17"/>
    <mergeCell ref="C10:C17"/>
    <mergeCell ref="K11:K17"/>
    <mergeCell ref="F6:L6"/>
    <mergeCell ref="A5:E5"/>
    <mergeCell ref="B10:B17"/>
    <mergeCell ref="F5:L5"/>
    <mergeCell ref="A8:E8"/>
    <mergeCell ref="N10:N17"/>
    <mergeCell ref="H11:H17"/>
    <mergeCell ref="D10:M10"/>
    <mergeCell ref="F2:L2"/>
    <mergeCell ref="I11:J13"/>
    <mergeCell ref="G14:G17"/>
    <mergeCell ref="A4:E4"/>
    <mergeCell ref="F3:L3"/>
    <mergeCell ref="F7:L7"/>
    <mergeCell ref="A2:E2"/>
    <mergeCell ref="A1:L1"/>
    <mergeCell ref="A7:E7"/>
    <mergeCell ref="L11:M13"/>
    <mergeCell ref="I14:I17"/>
    <mergeCell ref="E11:E17"/>
    <mergeCell ref="M14:M17"/>
    <mergeCell ref="A6:E6"/>
    <mergeCell ref="A10:A17"/>
    <mergeCell ref="D11:D17"/>
    <mergeCell ref="F11:G13"/>
  </mergeCells>
  <dataValidations count="2">
    <dataValidation type="list" allowBlank="1" showInputMessage="1" showErrorMessage="1" sqref="C90:C96">
      <formula1>$F$509:$F$569</formula1>
      <formula2>0</formula2>
    </dataValidation>
    <dataValidation type="list" allowBlank="1" showInputMessage="1" showErrorMessage="1" sqref="C89">
      <formula1>$F$508:$F$568</formula1>
      <formula2>0</formula2>
    </dataValidation>
  </dataValidations>
  <hyperlinks>
    <hyperlink ref="F5" r:id="rId1" display="info@bppc.ru"/>
  </hyperlink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perSize="9" scale="96" r:id="rId2"/>
  <headerFooter alignWithMargins="0">
    <oddFooter>&amp;C&amp;"Arial,обычный"&amp;12&amp;P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O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3.00390625" style="0" customWidth="1"/>
    <col min="2" max="2" width="4.00390625" style="0" customWidth="1"/>
    <col min="3" max="3" width="5.421875" style="0" customWidth="1"/>
    <col min="4" max="4" width="26.57421875" style="0" customWidth="1"/>
    <col min="5" max="5" width="11.28125" style="0" customWidth="1"/>
    <col min="6" max="6" width="7.140625" style="0" customWidth="1"/>
    <col min="7" max="7" width="8.57421875" style="0" customWidth="1"/>
    <col min="8" max="8" width="7.421875" style="0" customWidth="1"/>
    <col min="9" max="9" width="6.57421875" style="0" customWidth="1"/>
    <col min="11" max="11" width="13.421875" style="0" customWidth="1"/>
    <col min="15" max="15" width="6.28125" style="0" customWidth="1"/>
  </cols>
  <sheetData>
    <row r="1" spans="1:9" s="28" customFormat="1" ht="21">
      <c r="A1" s="53" t="s">
        <v>255</v>
      </c>
      <c r="B1" s="53"/>
      <c r="C1" s="53"/>
      <c r="D1" s="53"/>
      <c r="E1" s="53"/>
      <c r="F1" s="53"/>
      <c r="G1" s="53"/>
      <c r="H1" s="53"/>
      <c r="I1" s="53"/>
    </row>
    <row r="2" spans="1:13" ht="15">
      <c r="A2" s="45"/>
      <c r="B2" s="45"/>
      <c r="C2" s="45"/>
      <c r="D2" s="45"/>
      <c r="E2" s="45"/>
      <c r="F2" s="45"/>
      <c r="G2" s="45"/>
      <c r="H2" s="45"/>
      <c r="I2" s="45"/>
      <c r="M2" s="5"/>
    </row>
    <row r="3" spans="1:15" s="45" customFormat="1" ht="79.5" customHeight="1">
      <c r="A3" s="39">
        <v>83</v>
      </c>
      <c r="B3" s="39" t="s">
        <v>33</v>
      </c>
      <c r="C3" s="39" t="s">
        <v>112</v>
      </c>
      <c r="D3" s="40" t="s">
        <v>253</v>
      </c>
      <c r="E3" s="41" t="s">
        <v>194</v>
      </c>
      <c r="F3" s="55" t="s">
        <v>195</v>
      </c>
      <c r="G3" s="41" t="s">
        <v>196</v>
      </c>
      <c r="H3" s="39">
        <v>818.2</v>
      </c>
      <c r="I3" s="39">
        <v>80</v>
      </c>
      <c r="J3" s="41" t="s">
        <v>191</v>
      </c>
      <c r="K3" s="54">
        <v>743400</v>
      </c>
      <c r="L3" s="43" t="s">
        <v>239</v>
      </c>
      <c r="M3" s="56" t="s">
        <v>252</v>
      </c>
      <c r="N3" s="41" t="s">
        <v>246</v>
      </c>
      <c r="O3" s="44" t="s">
        <v>156</v>
      </c>
    </row>
    <row r="4" s="52" customFormat="1" ht="18.75">
      <c r="A4" s="51" t="s">
        <v>248</v>
      </c>
    </row>
    <row r="6" spans="1:15" ht="34.5" customHeight="1">
      <c r="A6" s="75" t="s">
        <v>256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8" spans="1:15" ht="1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ht="15">
      <c r="C9" s="32"/>
    </row>
  </sheetData>
  <sheetProtection/>
  <mergeCells count="2">
    <mergeCell ref="A6:O6"/>
    <mergeCell ref="A8:O8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Карзанов Алексей Андреевич</dc:creator>
  <cp:keywords/>
  <dc:description/>
  <cp:lastModifiedBy>1</cp:lastModifiedBy>
  <cp:lastPrinted>2015-09-07T09:51:33Z</cp:lastPrinted>
  <dcterms:created xsi:type="dcterms:W3CDTF">2012-12-31T02:34:52Z</dcterms:created>
  <dcterms:modified xsi:type="dcterms:W3CDTF">2015-09-25T11:17:14Z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